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00" windowHeight="6330" tabRatio="814" activeTab="7"/>
  </bookViews>
  <sheets>
    <sheet name="Deckblatt" sheetId="1" r:id="rId1"/>
    <sheet name="Kalkulation" sheetId="2" r:id="rId2"/>
    <sheet name="Anlage 1" sheetId="3" r:id="rId3"/>
    <sheet name="Anlage 2" sheetId="4" r:id="rId4"/>
    <sheet name="Anlage 3" sheetId="5" r:id="rId5"/>
    <sheet name="Nebenrg. Hausgebühren" sheetId="6" r:id="rId6"/>
    <sheet name="Übersicht Plan" sheetId="7" r:id="rId7"/>
    <sheet name="Anlage 3 (2)" sheetId="8" r:id="rId8"/>
  </sheets>
  <definedNames>
    <definedName name="_xlnm.Print_Area" localSheetId="1">'Kalkulation'!$A$1:$I$124</definedName>
    <definedName name="_xlnm.Print_Titles" localSheetId="1">'Kalkulation'!$2:$2</definedName>
  </definedNames>
  <calcPr fullCalcOnLoad="1"/>
</workbook>
</file>

<file path=xl/comments5.xml><?xml version="1.0" encoding="utf-8"?>
<comments xmlns="http://schemas.openxmlformats.org/spreadsheetml/2006/main">
  <authors>
    <author>h.boese</author>
  </authors>
  <commentList>
    <comment ref="F34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+0,01€ Rundungsdifferenz
</t>
        </r>
      </text>
    </comment>
    <comment ref="F36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-0,01€ Rundungsdifferenz
</t>
        </r>
      </text>
    </comment>
    <comment ref="F37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+0,01€ Rundungsdifferenz </t>
        </r>
      </text>
    </comment>
  </commentList>
</comments>
</file>

<file path=xl/comments6.xml><?xml version="1.0" encoding="utf-8"?>
<comments xmlns="http://schemas.openxmlformats.org/spreadsheetml/2006/main">
  <authors>
    <author>h.boese</author>
  </authors>
  <commentList>
    <comment ref="I18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+0,01 Rundungsdifferenz</t>
        </r>
      </text>
    </comment>
  </commentList>
</comments>
</file>

<file path=xl/comments8.xml><?xml version="1.0" encoding="utf-8"?>
<comments xmlns="http://schemas.openxmlformats.org/spreadsheetml/2006/main">
  <authors>
    <author>h.boese</author>
  </authors>
  <commentList>
    <comment ref="G46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0,01€ Rundungsdifferenz
</t>
        </r>
      </text>
    </comment>
    <comment ref="H44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0,01€ Rundungsdifferenz</t>
        </r>
      </text>
    </comment>
    <comment ref="G37" authorId="0">
      <text>
        <r>
          <rPr>
            <b/>
            <sz val="8"/>
            <rFont val="Tahoma"/>
            <family val="0"/>
          </rPr>
          <t>h.boese:</t>
        </r>
        <r>
          <rPr>
            <sz val="8"/>
            <rFont val="Tahoma"/>
            <family val="0"/>
          </rPr>
          <t xml:space="preserve">
-0,01€ Rundungsdifferenz</t>
        </r>
      </text>
    </comment>
  </commentList>
</comments>
</file>

<file path=xl/sharedStrings.xml><?xml version="1.0" encoding="utf-8"?>
<sst xmlns="http://schemas.openxmlformats.org/spreadsheetml/2006/main" count="422" uniqueCount="276">
  <si>
    <t>I.</t>
  </si>
  <si>
    <t>1.</t>
  </si>
  <si>
    <t>UGr 40000</t>
  </si>
  <si>
    <t>Personalausgaben SN 1</t>
  </si>
  <si>
    <t>2.</t>
  </si>
  <si>
    <t>UGr 50300</t>
  </si>
  <si>
    <t>Unterhaltung der Außenanlagen</t>
  </si>
  <si>
    <t>Wartung der Versorgungsleitungen und Anschlüsse auf dem Wochenmarkt</t>
  </si>
  <si>
    <t>3.</t>
  </si>
  <si>
    <t>UGr 54000</t>
  </si>
  <si>
    <t>Bewirtschaftung der Grundstücke SN 2</t>
  </si>
  <si>
    <t>UGr 54120</t>
  </si>
  <si>
    <t>Strom</t>
  </si>
  <si>
    <t>UGr 54140</t>
  </si>
  <si>
    <t>Wasser/Abwasser</t>
  </si>
  <si>
    <t>UGr 54200</t>
  </si>
  <si>
    <t>Hausgebühren</t>
  </si>
  <si>
    <t>Dienstage und Donnerstage</t>
  </si>
  <si>
    <t>a</t>
  </si>
  <si>
    <t>4.</t>
  </si>
  <si>
    <t>UGr 57000</t>
  </si>
  <si>
    <t>Verbrauchsmittel</t>
  </si>
  <si>
    <t xml:space="preserve">Ausgaben für Kleinstmaterialien wie: Geldbörse, Taschenlampe, </t>
  </si>
  <si>
    <t>Batterien, Kleinwerkzeuge usw.</t>
  </si>
  <si>
    <t>5.</t>
  </si>
  <si>
    <t>UGr 57200</t>
  </si>
  <si>
    <t>Ausgaben für Dienstleistungen durch Dritte</t>
  </si>
  <si>
    <t>6.</t>
  </si>
  <si>
    <t>UGr 64900</t>
  </si>
  <si>
    <t>Umsatzsteuer-Zahllast auf Marktstandsgelder</t>
  </si>
  <si>
    <t>7.</t>
  </si>
  <si>
    <t>UGr 67900</t>
  </si>
  <si>
    <t>Innere Verrechnungen</t>
  </si>
  <si>
    <t>gesamt</t>
  </si>
  <si>
    <t>8.</t>
  </si>
  <si>
    <t>UGr 68000</t>
  </si>
  <si>
    <t>Abschreibungen</t>
  </si>
  <si>
    <t>Vermögensart</t>
  </si>
  <si>
    <t>Anschaffungswert</t>
  </si>
  <si>
    <t>Abschreibungsbetrag</t>
  </si>
  <si>
    <t>Natursteinpflaster</t>
  </si>
  <si>
    <t>Versorgungsleitungen und Anschlüsse</t>
  </si>
  <si>
    <t>9.</t>
  </si>
  <si>
    <t>UGr 68500</t>
  </si>
  <si>
    <t>Verzinsung des Anlagekapitals</t>
  </si>
  <si>
    <t>Grund und Boden</t>
  </si>
  <si>
    <t>10.</t>
  </si>
  <si>
    <t>UGr 11500</t>
  </si>
  <si>
    <t>Entgelte für die Lieferung von Strom und Wasser</t>
  </si>
  <si>
    <t>Übereinstimmung mit UGr 54120 Strom</t>
  </si>
  <si>
    <t>11.</t>
  </si>
  <si>
    <t>UGr 15900</t>
  </si>
  <si>
    <t>Mehrwertsteuer (Vorsteuer)</t>
  </si>
  <si>
    <t>12.</t>
  </si>
  <si>
    <t>UGr 16900</t>
  </si>
  <si>
    <t>13.</t>
  </si>
  <si>
    <t>UGr 28007</t>
  </si>
  <si>
    <t>Zuführung vom Vermögenshaushalt</t>
  </si>
  <si>
    <t>Entnahme aus der Sonderrücklage</t>
  </si>
  <si>
    <t>Gebühren</t>
  </si>
  <si>
    <t>UGr 11100</t>
  </si>
  <si>
    <t>Entgelte für die Benutzung öffentlicher Einrichtungen lt. Ortssatzung</t>
  </si>
  <si>
    <t>HH-Jahr</t>
  </si>
  <si>
    <t>Einnahme gesamt</t>
  </si>
  <si>
    <t>Preis je m²</t>
  </si>
  <si>
    <t>genutzte Jahresfläche bei</t>
  </si>
  <si>
    <t>73100.11100</t>
  </si>
  <si>
    <t>100% Auslastung in m²</t>
  </si>
  <si>
    <t>(Sp.2 : Sp. 3)</t>
  </si>
  <si>
    <t>Durchschnittswert</t>
  </si>
  <si>
    <t>Einnahmen gesamt</t>
  </si>
  <si>
    <t>Ausgaben gesamt</t>
  </si>
  <si>
    <t>Defizit</t>
  </si>
  <si>
    <t xml:space="preserve">Defizit </t>
  </si>
  <si>
    <t>ist gleich</t>
  </si>
  <si>
    <t>Durchschnittsfläche</t>
  </si>
  <si>
    <t>m²</t>
  </si>
  <si>
    <t>Vorsteuer (in Euro)</t>
  </si>
  <si>
    <t>€</t>
  </si>
  <si>
    <t>in €</t>
  </si>
  <si>
    <t>UGr 54130</t>
  </si>
  <si>
    <t>antl. Gas für Heizung im WC Markt</t>
  </si>
  <si>
    <t>Reinigung des Wochenmarktes am Turm durch die Brannys GmbH und KoKG</t>
  </si>
  <si>
    <t>TF-YH 33</t>
  </si>
  <si>
    <t>WC am Markt</t>
  </si>
  <si>
    <t>(75% Förderung über Urban)</t>
  </si>
  <si>
    <t>Kalkulation erstellt:</t>
  </si>
  <si>
    <t xml:space="preserve">Berechnung der anteiligen Nutzung Markt für Grund und Boden </t>
  </si>
  <si>
    <t xml:space="preserve">Erfassung unter Vermögens-Nr.: </t>
  </si>
  <si>
    <t xml:space="preserve">genutzte Brutto-Marktfläche: </t>
  </si>
  <si>
    <t>Richtwert für Verkehrsflächen lt. Gutachterausschuss:</t>
  </si>
  <si>
    <t>Jahresstunden</t>
  </si>
  <si>
    <t>Sperrung für die Zeit von 6.00 - 19.00 Uhr</t>
  </si>
  <si>
    <t>Umlagestunden</t>
  </si>
  <si>
    <t>Sonnabende</t>
  </si>
  <si>
    <t>Sperrung für die Zeit von 6.00 - 14.00 Uhr</t>
  </si>
  <si>
    <t>Berechnung der anteiligen Nutzung Naturgroßsteinpflasterung</t>
  </si>
  <si>
    <t>Berechnung anteilige Umlage an Fremdnutzer für Nutzung Versorgungsleitungen und Anschlüsse</t>
  </si>
  <si>
    <t>Jahre</t>
  </si>
  <si>
    <t>Berechnung der Abschreibungen:</t>
  </si>
  <si>
    <t>HH-Stelle 73100.68000</t>
  </si>
  <si>
    <t>Berechnung der Mitnutzung und Umlage:</t>
  </si>
  <si>
    <t>Unter-</t>
  </si>
  <si>
    <t>Bezeichnung</t>
  </si>
  <si>
    <t>Anzahl der</t>
  </si>
  <si>
    <t>Berechnung</t>
  </si>
  <si>
    <t>abschnitt</t>
  </si>
  <si>
    <t>(Nutzung durch ....)</t>
  </si>
  <si>
    <t>Nutzungstage</t>
  </si>
  <si>
    <t>der Umlage</t>
  </si>
  <si>
    <t>x genutzte</t>
  </si>
  <si>
    <t>Medienan-</t>
  </si>
  <si>
    <t>schlüsse</t>
  </si>
  <si>
    <t>Turmfest</t>
  </si>
  <si>
    <t>Weihnachtsmarkt</t>
  </si>
  <si>
    <t>Wochenmarkt</t>
  </si>
  <si>
    <t>Berechnung der Kapitalverzinsung:</t>
  </si>
  <si>
    <t>HH-Stelle 73100.68500</t>
  </si>
  <si>
    <t xml:space="preserve">Sondernutzungen </t>
  </si>
  <si>
    <t>Marktschreier</t>
  </si>
  <si>
    <t>Vorbereitung</t>
  </si>
  <si>
    <t>Anschaffungs-und Herstellungswert für 8 Medienanschlüsse:</t>
  </si>
  <si>
    <t>Nutzungsdauer:</t>
  </si>
  <si>
    <t>Anzahl</t>
  </si>
  <si>
    <t>Nutzungs-</t>
  </si>
  <si>
    <t>tage</t>
  </si>
  <si>
    <t>(halbierter Anschaffungs-u. Herstellungswert x 4,5% kalk. Zinsen lt. BV 3871/2003)</t>
  </si>
  <si>
    <t>Berechnung des Umlagewertes für anteilige Nutzungen Markt</t>
  </si>
  <si>
    <t>Standtage, davon:</t>
  </si>
  <si>
    <t>entspricht Umlagewert von:</t>
  </si>
  <si>
    <t>anteiliger Wert für Grund und Boden:</t>
  </si>
  <si>
    <t>€/m²</t>
  </si>
  <si>
    <t>anteiliger Wert für Pflasterung:</t>
  </si>
  <si>
    <t>Tage im Jahr x 24 h/Tag</t>
  </si>
  <si>
    <t>(Verhältnis Umlage- zu Jahresstunden)</t>
  </si>
  <si>
    <t>Anlagevermögenswert:</t>
  </si>
  <si>
    <t>(Anlagevermögenswert x Umlagewert)</t>
  </si>
  <si>
    <t>Abschreibung</t>
  </si>
  <si>
    <t xml:space="preserve">(Wert entspricht nicht Anschaffungs-u. Herstellungswert / Nutzungsdauer, da die ersten Jahre mit </t>
  </si>
  <si>
    <t>anderer Nutzungsdauer abgeschrieben wurden)</t>
  </si>
  <si>
    <t>=</t>
  </si>
  <si>
    <t>Umlage für anteilige Nutzung Versorgungsanschlüsse</t>
  </si>
  <si>
    <t>Jahresdurch-</t>
  </si>
  <si>
    <t>%</t>
  </si>
  <si>
    <t xml:space="preserve">davon: </t>
  </si>
  <si>
    <t>Jahresbruttowert</t>
  </si>
  <si>
    <t xml:space="preserve">  </t>
  </si>
  <si>
    <t>antlg.  auf Jahreswert</t>
  </si>
  <si>
    <t>schnittswert</t>
  </si>
  <si>
    <t>10% Sachkosten</t>
  </si>
  <si>
    <t>20% Gemeinkosten</t>
  </si>
  <si>
    <t>Sachkosten für Tul</t>
  </si>
  <si>
    <t>Führung als kostenrechnende Einrichtung einschließlich Kalkulation</t>
  </si>
  <si>
    <t>(siehe UGr 40000)</t>
  </si>
  <si>
    <t>antlg. Planung und Organisation , Marktdurchführung in Vertretung</t>
  </si>
  <si>
    <t>1.)    Personalkosten der Verwaltung</t>
  </si>
  <si>
    <t>15% Gemeinkosten</t>
  </si>
  <si>
    <t>Betreuung Bauhofpersonal</t>
  </si>
  <si>
    <t>Stundenpreis</t>
  </si>
  <si>
    <t>Einsatzstunden</t>
  </si>
  <si>
    <t>siehe Anlage 1</t>
  </si>
  <si>
    <t>antlg. lt. Anlage 2</t>
  </si>
  <si>
    <t>siehe Anlage 3</t>
  </si>
  <si>
    <t>II. Einnahmen</t>
  </si>
  <si>
    <t>III.</t>
  </si>
  <si>
    <t>(in Euro)</t>
  </si>
  <si>
    <t>Zinssatz 4,5% lt. BV 3871/2003</t>
  </si>
  <si>
    <t>SB 20.1</t>
  </si>
  <si>
    <t>Nutzungstag</t>
  </si>
  <si>
    <t xml:space="preserve">Medienan- </t>
  </si>
  <si>
    <t>schlüsse je</t>
  </si>
  <si>
    <t>Kapital-</t>
  </si>
  <si>
    <t>verzinsung</t>
  </si>
  <si>
    <t>Unterhaltungs-</t>
  </si>
  <si>
    <t>kosten</t>
  </si>
  <si>
    <t>Berechnung der Unterhaltungskosten:</t>
  </si>
  <si>
    <t>HH-Stelle 73100.50300</t>
  </si>
  <si>
    <t>HH-Stelle 73100.67900</t>
  </si>
  <si>
    <t xml:space="preserve">2.2)  div. Arbeiter </t>
  </si>
  <si>
    <t>Vorbereitung für den Sommerbetrieb, Winterfestmachung, Kontrolle und Reparatur der Geräte</t>
  </si>
  <si>
    <t>2.3) Technikkosten</t>
  </si>
  <si>
    <t>Transporter</t>
  </si>
  <si>
    <t>Zwischensumme 1.)</t>
  </si>
  <si>
    <t>Zwischensumme 2.)</t>
  </si>
  <si>
    <t>UGr. 67900 - Innere Verrechnungen gesamt</t>
  </si>
  <si>
    <t>Stundenwert</t>
  </si>
  <si>
    <t>siehe Anlage 1, Zwischensumme zu Punkt 2.)</t>
  </si>
  <si>
    <t>2.)    Leistungen des Bauhofs für Pflege und Wartung der Senkelektranten</t>
  </si>
  <si>
    <t>Umlage Unterhaltungskosten</t>
  </si>
  <si>
    <t>Umlage Kapitalverzinsung</t>
  </si>
  <si>
    <t>Umlage Abschreibungen</t>
  </si>
  <si>
    <t>Ausgaben</t>
  </si>
  <si>
    <t>Personalkosten der Verwaltung</t>
  </si>
  <si>
    <t>Leistungen des Bauhofs</t>
  </si>
  <si>
    <t>Anteil an Gebäudeunterhaltung für Händlertoilette</t>
  </si>
  <si>
    <t>Kosten für Vordrucke</t>
  </si>
  <si>
    <t>3.)    Gebäudeunterhaltung Händlertoilette</t>
  </si>
  <si>
    <t>4.)    Kosten für Vordrucke</t>
  </si>
  <si>
    <t>Papier-und Hausmüllcontainerbereitstellung durch Fa. Edelhoff</t>
  </si>
  <si>
    <t>zzgl.</t>
  </si>
  <si>
    <t>lt. Abfallgebührensatzung an den SBAZV Dabendorf</t>
  </si>
  <si>
    <t>Container pro Tag</t>
  </si>
  <si>
    <t>Grundbetrag für die Gestellung von 1.100 l Müllcontainern</t>
  </si>
  <si>
    <t>Container</t>
  </si>
  <si>
    <t>MwSt je Bereitstellung</t>
  </si>
  <si>
    <t>an SBAZV</t>
  </si>
  <si>
    <t>14.</t>
  </si>
  <si>
    <t>in m²</t>
  </si>
  <si>
    <t>100% Auslastung in</t>
  </si>
  <si>
    <t>HH-Stelle</t>
  </si>
  <si>
    <t>11100</t>
  </si>
  <si>
    <t>Entgelte f.d. Benutzng öffentlicher Einrichtungen</t>
  </si>
  <si>
    <t>11500</t>
  </si>
  <si>
    <t>Entgelte f.d. Lieferung von Strom, Gas, Fernwärme, Wasser</t>
  </si>
  <si>
    <t>15701</t>
  </si>
  <si>
    <t>Erstatt. V. Bewirtschaftungskosten aus Vorjahren</t>
  </si>
  <si>
    <t>15900</t>
  </si>
  <si>
    <t>Mehrwertsteuer</t>
  </si>
  <si>
    <t>16900</t>
  </si>
  <si>
    <t>28007</t>
  </si>
  <si>
    <t>40000</t>
  </si>
  <si>
    <t>Personalkosten</t>
  </si>
  <si>
    <t>50200</t>
  </si>
  <si>
    <t>Unterhaltung der Gebäude</t>
  </si>
  <si>
    <t>50300</t>
  </si>
  <si>
    <t>54120</t>
  </si>
  <si>
    <t>54130</t>
  </si>
  <si>
    <t>Gas</t>
  </si>
  <si>
    <t>54140</t>
  </si>
  <si>
    <t>54200</t>
  </si>
  <si>
    <t>57000</t>
  </si>
  <si>
    <t>57200</t>
  </si>
  <si>
    <t>Ausgaben f. Dienstleistungen durch Dritte</t>
  </si>
  <si>
    <t>64900</t>
  </si>
  <si>
    <t>Abführung Mehrwertsteuer</t>
  </si>
  <si>
    <t>67900</t>
  </si>
  <si>
    <t>68000</t>
  </si>
  <si>
    <t>68500</t>
  </si>
  <si>
    <t>Überschuss (+) / Zuschuss (-)</t>
  </si>
  <si>
    <t>Kapitalverzinsung</t>
  </si>
  <si>
    <t>Unterhaltung</t>
  </si>
  <si>
    <t>Berechnung der gesamten Kosten für Versorgungsleitungen:</t>
  </si>
  <si>
    <t>Gesamtkosten</t>
  </si>
  <si>
    <t>Umlage der</t>
  </si>
  <si>
    <t>Kosten für</t>
  </si>
  <si>
    <t>Versorgungs-</t>
  </si>
  <si>
    <t>leitungen</t>
  </si>
  <si>
    <t>Boese</t>
  </si>
  <si>
    <t xml:space="preserve">Gebührenbedarfsberechnung
der Standgebühren Wochenmarkt
der Stadt Luckenwalde
2007
</t>
  </si>
  <si>
    <t xml:space="preserve">Gebührenbedarfsberechnung Wochenmarkt 2007 </t>
  </si>
  <si>
    <t>Übersicht Plan 2007 - UA 73100</t>
  </si>
  <si>
    <t>Plan ´07</t>
  </si>
  <si>
    <t>Plan 2007                          (in Euro)</t>
  </si>
  <si>
    <t>Ausgaben 2007 gesamt</t>
  </si>
  <si>
    <t>Einnahmen 2007 gesamt</t>
  </si>
  <si>
    <t>Jahresbruttowert (95%)</t>
  </si>
  <si>
    <t>1.1)  0,600 VbE Marktleiter Entgeltgr. 5</t>
  </si>
  <si>
    <t>1.2)  1 VbE Sachbearbeiter Gewerbe Entgeltgr.6</t>
  </si>
  <si>
    <t>1.3)  1 VbE Sachbearbeiter Kostenrechnung Entgeltgr.8</t>
  </si>
  <si>
    <t>2.1)  1 Meister Stadtreinigung Entgeltgr.8</t>
  </si>
  <si>
    <t>95 Standtage x 13 h/Tag</t>
  </si>
  <si>
    <t>48 Standtage x 8 h/Tag</t>
  </si>
  <si>
    <t>0,60 VbE Marktleiter Entgeltgr. 5</t>
  </si>
  <si>
    <t>div. AK Entgeltgr.5</t>
  </si>
  <si>
    <t>1 AK Entgeltgr.4</t>
  </si>
  <si>
    <t>zzgl. 19% Mwst</t>
  </si>
  <si>
    <t>pro Tag jeweils 2 Papier-und 2 Müllcontainer</t>
  </si>
  <si>
    <t>an Fa. Edelhoff inkl. 19% MwSt</t>
  </si>
  <si>
    <t xml:space="preserve"> a</t>
  </si>
  <si>
    <t>Grundbetrag für die Entleerung von 1.100 l Müllcontainern</t>
  </si>
  <si>
    <t>Berechnung der Benutzungsgebühren 2007</t>
  </si>
  <si>
    <t>HH-Jahr 2007</t>
  </si>
  <si>
    <t>11200</t>
  </si>
  <si>
    <t>Entgelte für Leistungen</t>
  </si>
  <si>
    <t>UGr 11200</t>
  </si>
  <si>
    <t>15.</t>
  </si>
</sst>
</file>

<file path=xl/styles.xml><?xml version="1.0" encoding="utf-8"?>
<styleSheet xmlns="http://schemas.openxmlformats.org/spreadsheetml/2006/main">
  <numFmts count="1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.00\ _D_M_-;\-* #,##0.00\ _D_M_-;_-* &quot;-&quot;??\ _D_M_-;_-@_-"/>
    <numFmt numFmtId="165" formatCode="#,##0_);[Red]\(#,##0\)"/>
    <numFmt numFmtId="166" formatCode="#,##0.00_);[Red]\(#,##0.00\)"/>
    <numFmt numFmtId="167" formatCode="&quot; DM&quot;#,##0_);[Red]\(&quot; DM&quot;#,##0\)"/>
    <numFmt numFmtId="168" formatCode="&quot; DM&quot;#,##0.00_);\(&quot; DM&quot;#,##0.00\)"/>
    <numFmt numFmtId="169" formatCode="&quot; DM&quot;#,##0.00_);[Red]\(&quot; DM&quot;#,##0.00\)"/>
    <numFmt numFmtId="170" formatCode="#,##0.00\ &quot;EUR&quot;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u val="single"/>
      <sz val="6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6"/>
      <color indexed="10"/>
      <name val="Arial"/>
      <family val="2"/>
    </font>
    <font>
      <sz val="9"/>
      <name val="Arial"/>
      <family val="2"/>
    </font>
    <font>
      <i/>
      <u val="single"/>
      <sz val="10"/>
      <name val="Arial"/>
      <family val="2"/>
    </font>
    <font>
      <b/>
      <sz val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10"/>
      <color indexed="17"/>
      <name val="MS Sans Serif"/>
      <family val="0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u val="single"/>
      <sz val="8"/>
      <name val="Arial"/>
      <family val="2"/>
    </font>
    <font>
      <sz val="10"/>
      <color indexed="11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/>
    </xf>
    <xf numFmtId="0" fontId="5" fillId="0" borderId="0" xfId="0" applyBorder="1" applyAlignment="1">
      <alignment/>
    </xf>
    <xf numFmtId="168" fontId="4" fillId="0" borderId="0" xfId="0" applyBorder="1" applyAlignment="1">
      <alignment/>
    </xf>
    <xf numFmtId="0" fontId="4" fillId="0" borderId="0" xfId="0" applyBorder="1" applyAlignment="1">
      <alignment horizontal="center"/>
    </xf>
    <xf numFmtId="3" fontId="4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Border="1" applyAlignment="1">
      <alignment horizontal="center"/>
    </xf>
    <xf numFmtId="0" fontId="4" fillId="0" borderId="1" xfId="0" applyBorder="1" applyAlignment="1">
      <alignment/>
    </xf>
    <xf numFmtId="0" fontId="9" fillId="0" borderId="0" xfId="0" applyBorder="1" applyAlignment="1">
      <alignment/>
    </xf>
    <xf numFmtId="0" fontId="5" fillId="0" borderId="0" xfId="0" applyBorder="1" applyAlignment="1">
      <alignment horizontal="center"/>
    </xf>
    <xf numFmtId="0" fontId="6" fillId="0" borderId="0" xfId="0" applyBorder="1" applyAlignment="1">
      <alignment horizontal="center"/>
    </xf>
    <xf numFmtId="168" fontId="5" fillId="0" borderId="0" xfId="0" applyBorder="1" applyAlignment="1">
      <alignment horizontal="center"/>
    </xf>
    <xf numFmtId="166" fontId="5" fillId="0" borderId="0" xfId="15" applyBorder="1" applyAlignment="1">
      <alignment horizontal="center"/>
    </xf>
    <xf numFmtId="0" fontId="4" fillId="0" borderId="0" xfId="0" applyBorder="1" applyAlignment="1">
      <alignment horizontal="right"/>
    </xf>
    <xf numFmtId="3" fontId="6" fillId="0" borderId="0" xfId="0" applyBorder="1" applyAlignment="1">
      <alignment horizontal="right"/>
    </xf>
    <xf numFmtId="0" fontId="5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2" xfId="0" applyBorder="1" applyAlignment="1">
      <alignment/>
    </xf>
    <xf numFmtId="0" fontId="4" fillId="0" borderId="1" xfId="0" applyFont="1" applyBorder="1" applyAlignment="1">
      <alignment/>
    </xf>
    <xf numFmtId="10" fontId="5" fillId="0" borderId="3" xfId="0" applyNumberFormat="1" applyFont="1" applyBorder="1" applyAlignment="1">
      <alignment horizontal="right"/>
    </xf>
    <xf numFmtId="0" fontId="4" fillId="0" borderId="4" xfId="0" applyBorder="1" applyAlignment="1">
      <alignment/>
    </xf>
    <xf numFmtId="0" fontId="5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ill="1" applyBorder="1" applyAlignment="1">
      <alignment/>
    </xf>
    <xf numFmtId="0" fontId="4" fillId="2" borderId="7" xfId="0" applyFill="1" applyBorder="1" applyAlignment="1">
      <alignment/>
    </xf>
    <xf numFmtId="0" fontId="5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4" xfId="0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0" borderId="8" xfId="0" applyBorder="1" applyAlignment="1">
      <alignment/>
    </xf>
    <xf numFmtId="0" fontId="4" fillId="0" borderId="9" xfId="0" applyBorder="1" applyAlignment="1">
      <alignment/>
    </xf>
    <xf numFmtId="0" fontId="4" fillId="0" borderId="9" xfId="0" applyBorder="1" applyAlignment="1">
      <alignment horizontal="center"/>
    </xf>
    <xf numFmtId="0" fontId="4" fillId="0" borderId="10" xfId="0" applyBorder="1" applyAlignment="1">
      <alignment/>
    </xf>
    <xf numFmtId="0" fontId="4" fillId="0" borderId="2" xfId="0" applyBorder="1" applyAlignment="1">
      <alignment horizontal="left"/>
    </xf>
    <xf numFmtId="0" fontId="6" fillId="0" borderId="2" xfId="0" applyBorder="1" applyAlignment="1">
      <alignment horizontal="left"/>
    </xf>
    <xf numFmtId="0" fontId="5" fillId="0" borderId="2" xfId="0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right" vertical="top" wrapText="1"/>
    </xf>
    <xf numFmtId="166" fontId="4" fillId="2" borderId="0" xfId="15" applyFont="1" applyFill="1" applyBorder="1" applyAlignment="1">
      <alignment horizontal="center"/>
    </xf>
    <xf numFmtId="0" fontId="5" fillId="0" borderId="2" xfId="0" applyBorder="1" applyAlignment="1">
      <alignment horizontal="center"/>
    </xf>
    <xf numFmtId="0" fontId="4" fillId="2" borderId="2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6" fontId="13" fillId="0" borderId="0" xfId="15" applyFont="1" applyAlignment="1">
      <alignment horizontal="center" vertical="center" wrapText="1"/>
    </xf>
    <xf numFmtId="164" fontId="13" fillId="0" borderId="0" xfId="15" applyNumberFormat="1" applyFont="1" applyAlignment="1">
      <alignment horizontal="center" vertical="center" wrapText="1"/>
    </xf>
    <xf numFmtId="166" fontId="13" fillId="0" borderId="0" xfId="15" applyFont="1" applyAlignment="1">
      <alignment/>
    </xf>
    <xf numFmtId="164" fontId="13" fillId="0" borderId="0" xfId="0" applyNumberFormat="1" applyFont="1" applyAlignment="1">
      <alignment horizontal="right"/>
    </xf>
    <xf numFmtId="166" fontId="14" fillId="0" borderId="0" xfId="15" applyFont="1" applyAlignment="1">
      <alignment/>
    </xf>
    <xf numFmtId="164" fontId="14" fillId="0" borderId="0" xfId="0" applyNumberFormat="1" applyFont="1" applyAlignment="1">
      <alignment horizontal="right"/>
    </xf>
    <xf numFmtId="166" fontId="15" fillId="0" borderId="0" xfId="15" applyFont="1" applyAlignment="1">
      <alignment/>
    </xf>
    <xf numFmtId="0" fontId="7" fillId="0" borderId="0" xfId="0" applyFont="1" applyBorder="1" applyAlignment="1">
      <alignment/>
    </xf>
    <xf numFmtId="164" fontId="14" fillId="0" borderId="0" xfId="0" applyNumberFormat="1" applyFont="1" applyAlignment="1">
      <alignment horizontal="left"/>
    </xf>
    <xf numFmtId="3" fontId="9" fillId="0" borderId="1" xfId="19" applyNumberFormat="1" applyFont="1" applyBorder="1">
      <alignment/>
      <protection/>
    </xf>
    <xf numFmtId="166" fontId="9" fillId="0" borderId="11" xfId="17" applyFont="1" applyBorder="1" applyAlignment="1">
      <alignment horizontal="left"/>
    </xf>
    <xf numFmtId="0" fontId="5" fillId="2" borderId="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8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4" fillId="0" borderId="0" xfId="15" applyFont="1" applyBorder="1" applyAlignment="1">
      <alignment/>
    </xf>
    <xf numFmtId="166" fontId="4" fillId="0" borderId="0" xfId="15" applyFont="1" applyBorder="1" applyAlignment="1">
      <alignment horizontal="center"/>
    </xf>
    <xf numFmtId="0" fontId="4" fillId="0" borderId="0" xfId="0" applyFont="1" applyBorder="1" applyAlignment="1">
      <alignment wrapText="1"/>
    </xf>
    <xf numFmtId="168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Border="1" applyAlignment="1">
      <alignment/>
    </xf>
    <xf numFmtId="166" fontId="5" fillId="0" borderId="2" xfId="15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5" fillId="2" borderId="2" xfId="15" applyNumberFormat="1" applyFont="1" applyFill="1" applyBorder="1" applyAlignment="1">
      <alignment horizontal="right"/>
    </xf>
    <xf numFmtId="3" fontId="5" fillId="0" borderId="4" xfId="15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/>
    </xf>
    <xf numFmtId="0" fontId="4" fillId="0" borderId="0" xfId="0" applyBorder="1" applyAlignment="1">
      <alignment horizontal="left"/>
    </xf>
    <xf numFmtId="0" fontId="6" fillId="0" borderId="0" xfId="0" applyBorder="1" applyAlignment="1">
      <alignment horizontal="left"/>
    </xf>
    <xf numFmtId="0" fontId="5" fillId="0" borderId="0" xfId="0" applyBorder="1" applyAlignment="1">
      <alignment horizontal="left"/>
    </xf>
    <xf numFmtId="0" fontId="4" fillId="0" borderId="13" xfId="0" applyBorder="1" applyAlignment="1">
      <alignment/>
    </xf>
    <xf numFmtId="0" fontId="9" fillId="0" borderId="14" xfId="19" applyFont="1" applyBorder="1">
      <alignment horizontal="center"/>
      <protection/>
    </xf>
    <xf numFmtId="0" fontId="9" fillId="0" borderId="0" xfId="19" applyFont="1" applyBorder="1">
      <alignment/>
      <protection locked="0"/>
    </xf>
    <xf numFmtId="0" fontId="9" fillId="0" borderId="1" xfId="19" applyFont="1" applyBorder="1">
      <alignment/>
      <protection locked="0"/>
    </xf>
    <xf numFmtId="0" fontId="9" fillId="0" borderId="2" xfId="19" applyFont="1" applyBorder="1">
      <alignment/>
      <protection locked="0"/>
    </xf>
    <xf numFmtId="0" fontId="9" fillId="0" borderId="11" xfId="19" applyFont="1" applyBorder="1">
      <alignment horizontal="center"/>
      <protection/>
    </xf>
    <xf numFmtId="0" fontId="9" fillId="0" borderId="12" xfId="19" applyFont="1" applyBorder="1" applyAlignment="1">
      <alignment horizontal="center"/>
      <protection/>
    </xf>
    <xf numFmtId="0" fontId="9" fillId="0" borderId="4" xfId="19" applyFont="1" applyFill="1" applyBorder="1">
      <alignment/>
      <protection locked="0"/>
    </xf>
    <xf numFmtId="0" fontId="9" fillId="0" borderId="11" xfId="19" applyFont="1" applyBorder="1" applyAlignment="1">
      <alignment horizontal="center"/>
      <protection/>
    </xf>
    <xf numFmtId="0" fontId="9" fillId="0" borderId="11" xfId="19" applyFont="1" applyBorder="1" applyAlignment="1">
      <alignment horizontal="center"/>
      <protection locked="0"/>
    </xf>
    <xf numFmtId="0" fontId="9" fillId="0" borderId="11" xfId="19" applyFont="1" applyFill="1" applyBorder="1" applyAlignment="1">
      <alignment horizontal="center"/>
      <protection/>
    </xf>
    <xf numFmtId="0" fontId="10" fillId="2" borderId="5" xfId="19" applyFont="1" applyFill="1" applyBorder="1">
      <alignment/>
      <protection locked="0"/>
    </xf>
    <xf numFmtId="0" fontId="9" fillId="2" borderId="6" xfId="19" applyFont="1" applyFill="1" applyBorder="1">
      <alignment/>
      <protection locked="0"/>
    </xf>
    <xf numFmtId="0" fontId="9" fillId="2" borderId="6" xfId="19" applyFont="1" applyFill="1" applyBorder="1" applyAlignment="1">
      <alignment horizontal="center"/>
      <protection/>
    </xf>
    <xf numFmtId="0" fontId="9" fillId="2" borderId="7" xfId="19" applyFont="1" applyFill="1" applyBorder="1" applyAlignment="1">
      <alignment horizontal="center"/>
      <protection/>
    </xf>
    <xf numFmtId="0" fontId="10" fillId="2" borderId="1" xfId="19" applyFont="1" applyFill="1" applyBorder="1">
      <alignment/>
      <protection/>
    </xf>
    <xf numFmtId="0" fontId="10" fillId="2" borderId="0" xfId="19" applyFont="1" applyFill="1" applyBorder="1">
      <alignment/>
      <protection locked="0"/>
    </xf>
    <xf numFmtId="0" fontId="10" fillId="2" borderId="2" xfId="19" applyFont="1" applyFill="1" applyBorder="1">
      <alignment/>
      <protection locked="0"/>
    </xf>
    <xf numFmtId="0" fontId="9" fillId="2" borderId="1" xfId="19" applyFont="1" applyFill="1" applyBorder="1">
      <alignment/>
      <protection locked="0"/>
    </xf>
    <xf numFmtId="10" fontId="9" fillId="2" borderId="0" xfId="19" applyFont="1" applyFill="1" applyBorder="1" applyAlignment="1">
      <alignment horizontal="center"/>
      <protection/>
    </xf>
    <xf numFmtId="168" fontId="9" fillId="2" borderId="10" xfId="19" applyFont="1" applyFill="1" applyBorder="1">
      <alignment/>
      <protection/>
    </xf>
    <xf numFmtId="0" fontId="9" fillId="0" borderId="1" xfId="19" applyFont="1" applyBorder="1">
      <alignment/>
      <protection/>
    </xf>
    <xf numFmtId="166" fontId="9" fillId="0" borderId="11" xfId="17" applyFont="1" applyBorder="1" applyAlignment="1">
      <alignment horizontal="right"/>
    </xf>
    <xf numFmtId="10" fontId="9" fillId="0" borderId="11" xfId="19" applyNumberFormat="1" applyFont="1" applyBorder="1" applyAlignment="1">
      <alignment horizontal="center"/>
      <protection/>
    </xf>
    <xf numFmtId="166" fontId="9" fillId="0" borderId="11" xfId="17" applyFont="1" applyFill="1" applyBorder="1" applyAlignment="1">
      <alignment/>
    </xf>
    <xf numFmtId="0" fontId="9" fillId="0" borderId="0" xfId="19" applyFont="1" applyBorder="1">
      <alignment/>
      <protection/>
    </xf>
    <xf numFmtId="0" fontId="9" fillId="0" borderId="2" xfId="19" applyFont="1" applyBorder="1">
      <alignment/>
      <protection/>
    </xf>
    <xf numFmtId="166" fontId="9" fillId="2" borderId="0" xfId="17" applyFont="1" applyFill="1" applyBorder="1" applyAlignment="1">
      <alignment horizontal="left"/>
    </xf>
    <xf numFmtId="166" fontId="9" fillId="2" borderId="2" xfId="17" applyFont="1" applyFill="1" applyBorder="1" applyAlignment="1">
      <alignment horizontal="left"/>
    </xf>
    <xf numFmtId="0" fontId="9" fillId="0" borderId="0" xfId="19" applyFont="1" applyBorder="1" applyAlignment="1">
      <alignment horizontal="left"/>
      <protection locked="0"/>
    </xf>
    <xf numFmtId="10" fontId="9" fillId="0" borderId="2" xfId="19" applyNumberFormat="1" applyFont="1" applyBorder="1" applyAlignment="1">
      <alignment horizontal="left"/>
      <protection locked="0"/>
    </xf>
    <xf numFmtId="10" fontId="9" fillId="0" borderId="11" xfId="19" applyFont="1" applyBorder="1" applyAlignment="1">
      <alignment horizontal="center"/>
      <protection/>
    </xf>
    <xf numFmtId="168" fontId="9" fillId="0" borderId="11" xfId="19" applyFont="1" applyFill="1" applyBorder="1">
      <alignment/>
      <protection/>
    </xf>
    <xf numFmtId="166" fontId="9" fillId="0" borderId="11" xfId="17" applyFont="1" applyBorder="1" applyAlignment="1">
      <alignment horizontal="right"/>
    </xf>
    <xf numFmtId="0" fontId="10" fillId="0" borderId="0" xfId="19" applyFont="1" applyFill="1" applyBorder="1">
      <alignment/>
      <protection locked="0"/>
    </xf>
    <xf numFmtId="0" fontId="10" fillId="0" borderId="2" xfId="19" applyFont="1" applyFill="1" applyBorder="1">
      <alignment/>
      <protection locked="0"/>
    </xf>
    <xf numFmtId="0" fontId="10" fillId="0" borderId="1" xfId="19" applyFont="1" applyBorder="1">
      <alignment/>
      <protection/>
    </xf>
    <xf numFmtId="0" fontId="10" fillId="0" borderId="0" xfId="19" applyFont="1" applyBorder="1">
      <alignment/>
      <protection locked="0"/>
    </xf>
    <xf numFmtId="0" fontId="10" fillId="0" borderId="2" xfId="19" applyFont="1" applyBorder="1">
      <alignment/>
      <protection locked="0"/>
    </xf>
    <xf numFmtId="166" fontId="9" fillId="0" borderId="2" xfId="17" applyFont="1" applyFill="1" applyBorder="1" applyAlignment="1">
      <alignment/>
    </xf>
    <xf numFmtId="10" fontId="9" fillId="0" borderId="2" xfId="19" applyNumberFormat="1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 locked="0"/>
    </xf>
    <xf numFmtId="0" fontId="9" fillId="0" borderId="6" xfId="19" applyFont="1" applyBorder="1">
      <alignment/>
      <protection locked="0"/>
    </xf>
    <xf numFmtId="166" fontId="9" fillId="0" borderId="6" xfId="17" applyFont="1" applyBorder="1" applyAlignment="1">
      <alignment horizontal="right"/>
    </xf>
    <xf numFmtId="10" fontId="9" fillId="0" borderId="6" xfId="19" applyNumberFormat="1" applyFont="1" applyBorder="1" applyAlignment="1">
      <alignment horizontal="center"/>
      <protection/>
    </xf>
    <xf numFmtId="0" fontId="9" fillId="0" borderId="6" xfId="19" applyFont="1" applyBorder="1">
      <alignment/>
      <protection/>
    </xf>
    <xf numFmtId="0" fontId="9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66" fontId="18" fillId="0" borderId="0" xfId="15" applyFont="1" applyAlignment="1">
      <alignment horizontal="right" vertical="center" wrapText="1"/>
    </xf>
    <xf numFmtId="0" fontId="10" fillId="2" borderId="12" xfId="19" applyFont="1" applyFill="1" applyBorder="1">
      <alignment/>
      <protection locked="0"/>
    </xf>
    <xf numFmtId="0" fontId="9" fillId="2" borderId="3" xfId="19" applyFont="1" applyFill="1" applyBorder="1">
      <alignment/>
      <protection locked="0"/>
    </xf>
    <xf numFmtId="0" fontId="10" fillId="2" borderId="8" xfId="19" applyFont="1" applyFill="1" applyBorder="1">
      <alignment/>
      <protection locked="0"/>
    </xf>
    <xf numFmtId="0" fontId="9" fillId="2" borderId="9" xfId="19" applyFont="1" applyFill="1" applyBorder="1">
      <alignment/>
      <protection locked="0"/>
    </xf>
    <xf numFmtId="0" fontId="10" fillId="2" borderId="12" xfId="19" applyFont="1" applyFill="1" applyBorder="1">
      <alignment/>
      <protection/>
    </xf>
    <xf numFmtId="168" fontId="9" fillId="2" borderId="3" xfId="19" applyFont="1" applyFill="1" applyBorder="1">
      <alignment horizontal="right"/>
      <protection/>
    </xf>
    <xf numFmtId="10" fontId="9" fillId="2" borderId="4" xfId="19" applyFont="1" applyFill="1" applyBorder="1" applyAlignment="1">
      <alignment horizontal="center"/>
      <protection/>
    </xf>
    <xf numFmtId="0" fontId="10" fillId="0" borderId="6" xfId="19" applyFont="1" applyFill="1" applyBorder="1">
      <alignment/>
      <protection locked="0"/>
    </xf>
    <xf numFmtId="0" fontId="9" fillId="0" borderId="6" xfId="19" applyFont="1" applyFill="1" applyBorder="1">
      <alignment/>
      <protection locked="0"/>
    </xf>
    <xf numFmtId="166" fontId="9" fillId="0" borderId="6" xfId="17" applyFont="1" applyFill="1" applyBorder="1" applyAlignment="1">
      <alignment/>
    </xf>
    <xf numFmtId="0" fontId="9" fillId="2" borderId="9" xfId="19" applyFont="1" applyFill="1" applyBorder="1">
      <alignment/>
      <protection/>
    </xf>
    <xf numFmtId="10" fontId="9" fillId="2" borderId="9" xfId="19" applyNumberFormat="1" applyFont="1" applyFill="1" applyBorder="1" applyAlignment="1">
      <alignment horizontal="center"/>
      <protection/>
    </xf>
    <xf numFmtId="9" fontId="10" fillId="0" borderId="6" xfId="19" applyNumberFormat="1" applyFont="1" applyBorder="1">
      <alignment/>
      <protection/>
    </xf>
    <xf numFmtId="0" fontId="10" fillId="0" borderId="6" xfId="19" applyFont="1" applyBorder="1">
      <alignment/>
      <protection locked="0"/>
    </xf>
    <xf numFmtId="4" fontId="10" fillId="0" borderId="6" xfId="19" applyNumberFormat="1" applyFont="1" applyBorder="1">
      <alignment horizontal="right"/>
      <protection/>
    </xf>
    <xf numFmtId="10" fontId="10" fillId="0" borderId="6" xfId="19" applyFont="1" applyBorder="1" applyAlignment="1">
      <alignment horizontal="center"/>
      <protection/>
    </xf>
    <xf numFmtId="166" fontId="10" fillId="0" borderId="6" xfId="17" applyFont="1" applyFill="1" applyBorder="1" applyAlignment="1">
      <alignment horizontal="right"/>
    </xf>
    <xf numFmtId="166" fontId="9" fillId="2" borderId="9" xfId="17" applyFont="1" applyFill="1" applyBorder="1" applyAlignment="1">
      <alignment horizontal="right"/>
    </xf>
    <xf numFmtId="0" fontId="9" fillId="2" borderId="3" xfId="19" applyFont="1" applyFill="1" applyBorder="1" applyAlignment="1">
      <alignment horizontal="center"/>
      <protection/>
    </xf>
    <xf numFmtId="0" fontId="9" fillId="2" borderId="4" xfId="19" applyFont="1" applyFill="1" applyBorder="1" applyAlignment="1">
      <alignment horizontal="center"/>
      <protection/>
    </xf>
    <xf numFmtId="166" fontId="19" fillId="0" borderId="0" xfId="15" applyFont="1" applyAlignment="1">
      <alignment/>
    </xf>
    <xf numFmtId="0" fontId="20" fillId="0" borderId="0" xfId="20" applyFont="1">
      <alignment/>
      <protection/>
    </xf>
    <xf numFmtId="3" fontId="20" fillId="0" borderId="0" xfId="20" applyNumberFormat="1" applyFont="1">
      <alignment/>
      <protection/>
    </xf>
    <xf numFmtId="0" fontId="20" fillId="0" borderId="0" xfId="20" applyFont="1" applyAlignment="1">
      <alignment wrapText="1"/>
      <protection/>
    </xf>
    <xf numFmtId="166" fontId="13" fillId="0" borderId="0" xfId="15" applyFont="1" applyBorder="1" applyAlignment="1">
      <alignment/>
    </xf>
    <xf numFmtId="166" fontId="13" fillId="0" borderId="1" xfId="15" applyFont="1" applyBorder="1" applyAlignment="1">
      <alignment/>
    </xf>
    <xf numFmtId="166" fontId="13" fillId="0" borderId="8" xfId="15" applyFont="1" applyBorder="1" applyAlignment="1">
      <alignment/>
    </xf>
    <xf numFmtId="49" fontId="5" fillId="0" borderId="15" xfId="20" applyNumberFormat="1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wrapText="1"/>
      <protection/>
    </xf>
    <xf numFmtId="3" fontId="4" fillId="0" borderId="6" xfId="20" applyNumberFormat="1" applyFont="1" applyBorder="1">
      <alignment/>
      <protection/>
    </xf>
    <xf numFmtId="0" fontId="4" fillId="0" borderId="15" xfId="20" applyFont="1" applyBorder="1" applyAlignment="1">
      <alignment wrapText="1"/>
      <protection/>
    </xf>
    <xf numFmtId="3" fontId="4" fillId="0" borderId="15" xfId="20" applyNumberFormat="1" applyFont="1" applyBorder="1">
      <alignment/>
      <protection/>
    </xf>
    <xf numFmtId="0" fontId="4" fillId="0" borderId="0" xfId="20" applyFont="1" applyBorder="1" applyAlignment="1">
      <alignment wrapText="1"/>
      <protection/>
    </xf>
    <xf numFmtId="3" fontId="4" fillId="0" borderId="0" xfId="20" applyNumberFormat="1" applyFont="1" applyBorder="1">
      <alignment/>
      <protection/>
    </xf>
    <xf numFmtId="49" fontId="5" fillId="0" borderId="5" xfId="20" applyNumberFormat="1" applyFont="1" applyBorder="1" applyAlignment="1">
      <alignment horizontal="left"/>
      <protection/>
    </xf>
    <xf numFmtId="0" fontId="4" fillId="0" borderId="0" xfId="20" applyFont="1" applyAlignment="1">
      <alignment wrapText="1"/>
      <protection/>
    </xf>
    <xf numFmtId="3" fontId="4" fillId="0" borderId="0" xfId="20" applyNumberFormat="1" applyFont="1">
      <alignment/>
      <protection/>
    </xf>
    <xf numFmtId="3" fontId="5" fillId="0" borderId="7" xfId="20" applyNumberFormat="1" applyFont="1" applyBorder="1" applyAlignment="1">
      <alignment horizontal="right" wrapText="1"/>
      <protection/>
    </xf>
    <xf numFmtId="3" fontId="5" fillId="0" borderId="15" xfId="20" applyNumberFormat="1" applyFont="1" applyBorder="1">
      <alignment/>
      <protection/>
    </xf>
    <xf numFmtId="49" fontId="20" fillId="0" borderId="0" xfId="20" applyNumberFormat="1" applyFont="1" applyAlignment="1">
      <alignment horizontal="center"/>
      <protection/>
    </xf>
    <xf numFmtId="49" fontId="4" fillId="0" borderId="6" xfId="20" applyNumberFormat="1" applyFont="1" applyBorder="1" applyAlignment="1">
      <alignment horizontal="center"/>
      <protection/>
    </xf>
    <xf numFmtId="49" fontId="4" fillId="0" borderId="15" xfId="20" applyNumberFormat="1" applyFont="1" applyBorder="1" applyAlignment="1">
      <alignment horizontal="center"/>
      <protection/>
    </xf>
    <xf numFmtId="49" fontId="4" fillId="0" borderId="0" xfId="20" applyNumberFormat="1" applyFont="1" applyBorder="1" applyAlignment="1">
      <alignment horizontal="center"/>
      <protection/>
    </xf>
    <xf numFmtId="49" fontId="4" fillId="0" borderId="0" xfId="20" applyNumberFormat="1" applyFont="1" applyAlignment="1">
      <alignment horizontal="left"/>
      <protection/>
    </xf>
    <xf numFmtId="49" fontId="5" fillId="0" borderId="0" xfId="20" applyNumberFormat="1" applyFont="1" applyAlignment="1">
      <alignment horizontal="left"/>
      <protection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5" fillId="0" borderId="2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21" fillId="0" borderId="0" xfId="15" applyNumberFormat="1" applyFont="1" applyBorder="1" applyAlignment="1">
      <alignment horizontal="right"/>
    </xf>
    <xf numFmtId="3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166" fontId="6" fillId="0" borderId="0" xfId="15" applyFont="1" applyBorder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2" xfId="15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4" fontId="6" fillId="0" borderId="0" xfId="0" applyFont="1" applyBorder="1" applyAlignment="1">
      <alignment/>
    </xf>
    <xf numFmtId="3" fontId="4" fillId="0" borderId="0" xfId="0" applyFont="1" applyBorder="1" applyAlignment="1">
      <alignment/>
    </xf>
    <xf numFmtId="166" fontId="5" fillId="2" borderId="0" xfId="15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166" fontId="4" fillId="0" borderId="2" xfId="15" applyFont="1" applyBorder="1" applyAlignment="1">
      <alignment/>
    </xf>
    <xf numFmtId="0" fontId="4" fillId="0" borderId="9" xfId="0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23" fillId="0" borderId="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2" xfId="0" applyFont="1" applyBorder="1" applyAlignment="1">
      <alignment/>
    </xf>
    <xf numFmtId="4" fontId="24" fillId="0" borderId="0" xfId="0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2" borderId="7" xfId="0" applyFont="1" applyFill="1" applyBorder="1" applyAlignment="1">
      <alignment/>
    </xf>
    <xf numFmtId="3" fontId="24" fillId="0" borderId="2" xfId="0" applyFont="1" applyBorder="1" applyAlignment="1">
      <alignment/>
    </xf>
    <xf numFmtId="4" fontId="24" fillId="0" borderId="2" xfId="0" applyFont="1" applyBorder="1" applyAlignment="1">
      <alignment/>
    </xf>
    <xf numFmtId="0" fontId="24" fillId="0" borderId="2" xfId="0" applyFont="1" applyBorder="1" applyAlignment="1">
      <alignment horizontal="right"/>
    </xf>
    <xf numFmtId="0" fontId="23" fillId="2" borderId="2" xfId="0" applyFont="1" applyFill="1" applyBorder="1" applyAlignment="1">
      <alignment/>
    </xf>
    <xf numFmtId="0" fontId="24" fillId="0" borderId="3" xfId="0" applyFont="1" applyBorder="1" applyAlignment="1">
      <alignment/>
    </xf>
    <xf numFmtId="0" fontId="24" fillId="0" borderId="4" xfId="0" applyFont="1" applyBorder="1" applyAlignment="1">
      <alignment/>
    </xf>
    <xf numFmtId="0" fontId="25" fillId="0" borderId="0" xfId="0" applyFont="1" applyBorder="1" applyAlignment="1">
      <alignment/>
    </xf>
    <xf numFmtId="3" fontId="24" fillId="0" borderId="2" xfId="0" applyNumberFormat="1" applyFont="1" applyBorder="1" applyAlignment="1">
      <alignment/>
    </xf>
    <xf numFmtId="0" fontId="25" fillId="0" borderId="0" xfId="19" applyFont="1" applyBorder="1">
      <alignment/>
      <protection locked="0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10" fontId="9" fillId="0" borderId="2" xfId="19" applyFont="1" applyBorder="1" applyAlignment="1">
      <alignment horizontal="left"/>
      <protection/>
    </xf>
    <xf numFmtId="0" fontId="27" fillId="0" borderId="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" xfId="0" applyFont="1" applyBorder="1" applyAlignment="1">
      <alignment/>
    </xf>
    <xf numFmtId="3" fontId="28" fillId="0" borderId="2" xfId="0" applyNumberFormat="1" applyFont="1" applyBorder="1" applyAlignment="1">
      <alignment/>
    </xf>
    <xf numFmtId="3" fontId="24" fillId="0" borderId="4" xfId="0" applyNumberFormat="1" applyFont="1" applyBorder="1" applyAlignment="1">
      <alignment/>
    </xf>
    <xf numFmtId="0" fontId="10" fillId="0" borderId="1" xfId="19" applyFont="1" applyFill="1" applyBorder="1" applyAlignment="1">
      <alignment vertical="center"/>
      <protection locked="0"/>
    </xf>
    <xf numFmtId="0" fontId="9" fillId="0" borderId="0" xfId="19" applyFont="1" applyFill="1" applyBorder="1" applyAlignment="1">
      <alignment vertical="center"/>
      <protection locked="0"/>
    </xf>
    <xf numFmtId="0" fontId="10" fillId="0" borderId="12" xfId="19" applyFont="1" applyFill="1" applyBorder="1" applyAlignment="1">
      <alignment vertical="center"/>
      <protection locked="0"/>
    </xf>
    <xf numFmtId="0" fontId="9" fillId="0" borderId="3" xfId="19" applyFont="1" applyFill="1" applyBorder="1" applyAlignment="1">
      <alignment vertical="center"/>
      <protection locked="0"/>
    </xf>
    <xf numFmtId="0" fontId="26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right" vertical="top" wrapText="1"/>
    </xf>
    <xf numFmtId="4" fontId="4" fillId="0" borderId="0" xfId="15" applyNumberFormat="1" applyFont="1" applyBorder="1" applyAlignment="1">
      <alignment horizontal="right"/>
    </xf>
    <xf numFmtId="4" fontId="4" fillId="0" borderId="0" xfId="15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6" fontId="4" fillId="0" borderId="3" xfId="15" applyFont="1" applyBorder="1" applyAlignment="1">
      <alignment/>
    </xf>
    <xf numFmtId="9" fontId="9" fillId="0" borderId="11" xfId="19" applyNumberFormat="1" applyFont="1" applyBorder="1" applyAlignment="1">
      <alignment horizontal="center"/>
      <protection/>
    </xf>
    <xf numFmtId="0" fontId="9" fillId="2" borderId="0" xfId="19" applyFont="1" applyFill="1" applyBorder="1">
      <alignment/>
      <protection locked="0"/>
    </xf>
    <xf numFmtId="166" fontId="9" fillId="0" borderId="1" xfId="17" applyFont="1" applyBorder="1" applyAlignment="1">
      <alignment horizontal="left"/>
    </xf>
    <xf numFmtId="166" fontId="9" fillId="0" borderId="2" xfId="17" applyFont="1" applyBorder="1" applyAlignment="1">
      <alignment horizontal="left"/>
    </xf>
    <xf numFmtId="166" fontId="9" fillId="0" borderId="0" xfId="17" applyFont="1" applyBorder="1" applyAlignment="1">
      <alignment horizontal="right"/>
    </xf>
    <xf numFmtId="10" fontId="9" fillId="0" borderId="2" xfId="19" applyFont="1" applyBorder="1" applyAlignment="1">
      <alignment horizontal="center"/>
      <protection/>
    </xf>
    <xf numFmtId="0" fontId="29" fillId="0" borderId="0" xfId="19" applyFont="1" applyBorder="1" applyAlignment="1">
      <alignment horizontal="center"/>
      <protection/>
    </xf>
    <xf numFmtId="0" fontId="29" fillId="0" borderId="0" xfId="19" applyFont="1" applyBorder="1" applyAlignment="1">
      <alignment horizontal="center"/>
      <protection locked="0"/>
    </xf>
    <xf numFmtId="0" fontId="9" fillId="0" borderId="0" xfId="19" applyFont="1" applyBorder="1" applyAlignment="1">
      <alignment horizontal="left"/>
      <protection/>
    </xf>
    <xf numFmtId="166" fontId="9" fillId="0" borderId="0" xfId="17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Font="1" applyBorder="1" applyAlignment="1">
      <alignment/>
    </xf>
    <xf numFmtId="0" fontId="6" fillId="2" borderId="1" xfId="0" applyFont="1" applyFill="1" applyBorder="1" applyAlignment="1">
      <alignment/>
    </xf>
    <xf numFmtId="3" fontId="5" fillId="2" borderId="0" xfId="0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4" fillId="0" borderId="1" xfId="0" applyFont="1" applyBorder="1" applyAlignment="1">
      <alignment/>
    </xf>
    <xf numFmtId="4" fontId="4" fillId="0" borderId="3" xfId="0" applyFont="1" applyBorder="1" applyAlignment="1">
      <alignment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0" fontId="4" fillId="2" borderId="0" xfId="0" applyFont="1" applyFill="1" applyBorder="1" applyAlignment="1">
      <alignment/>
    </xf>
    <xf numFmtId="166" fontId="5" fillId="2" borderId="0" xfId="15" applyFont="1" applyFill="1" applyBorder="1" applyAlignment="1">
      <alignment/>
    </xf>
    <xf numFmtId="0" fontId="4" fillId="0" borderId="12" xfId="0" applyFont="1" applyBorder="1" applyAlignment="1">
      <alignment horizontal="left"/>
    </xf>
    <xf numFmtId="10" fontId="4" fillId="0" borderId="3" xfId="0" applyFont="1" applyBorder="1" applyAlignment="1">
      <alignment/>
    </xf>
    <xf numFmtId="166" fontId="5" fillId="0" borderId="3" xfId="15" applyFont="1" applyBorder="1" applyAlignment="1">
      <alignment/>
    </xf>
    <xf numFmtId="0" fontId="6" fillId="2" borderId="6" xfId="0" applyFont="1" applyFill="1" applyBorder="1" applyAlignment="1">
      <alignment/>
    </xf>
    <xf numFmtId="4" fontId="4" fillId="0" borderId="0" xfId="0" applyFont="1" applyBorder="1" applyAlignment="1">
      <alignment horizontal="right"/>
    </xf>
    <xf numFmtId="166" fontId="4" fillId="2" borderId="0" xfId="15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15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8" fontId="5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66" fontId="5" fillId="0" borderId="15" xfId="15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8" fontId="1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3" fontId="4" fillId="0" borderId="2" xfId="0" applyFont="1" applyBorder="1" applyAlignment="1">
      <alignment horizontal="left"/>
    </xf>
    <xf numFmtId="3" fontId="4" fillId="0" borderId="0" xfId="0" applyFont="1" applyBorder="1" applyAlignment="1">
      <alignment horizontal="right"/>
    </xf>
    <xf numFmtId="166" fontId="5" fillId="2" borderId="0" xfId="15" applyFont="1" applyFill="1" applyBorder="1" applyAlignment="1">
      <alignment horizontal="right"/>
    </xf>
    <xf numFmtId="0" fontId="30" fillId="0" borderId="0" xfId="0" applyFont="1" applyBorder="1" applyAlignment="1">
      <alignment/>
    </xf>
    <xf numFmtId="4" fontId="4" fillId="0" borderId="0" xfId="0" applyFont="1" applyAlignment="1">
      <alignment/>
    </xf>
    <xf numFmtId="0" fontId="4" fillId="0" borderId="0" xfId="0" applyFont="1" applyAlignment="1">
      <alignment horizontal="left"/>
    </xf>
    <xf numFmtId="9" fontId="4" fillId="0" borderId="0" xfId="0" applyFont="1" applyAlignment="1">
      <alignment/>
    </xf>
    <xf numFmtId="166" fontId="4" fillId="0" borderId="0" xfId="15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Font="1" applyAlignment="1">
      <alignment/>
    </xf>
    <xf numFmtId="166" fontId="6" fillId="0" borderId="0" xfId="15" applyFont="1" applyAlignment="1">
      <alignment/>
    </xf>
    <xf numFmtId="3" fontId="4" fillId="0" borderId="0" xfId="0" applyNumberFormat="1" applyFont="1" applyBorder="1" applyAlignment="1">
      <alignment/>
    </xf>
    <xf numFmtId="166" fontId="9" fillId="0" borderId="21" xfId="15" applyFont="1" applyBorder="1" applyAlignment="1">
      <alignment/>
    </xf>
    <xf numFmtId="166" fontId="29" fillId="0" borderId="18" xfId="15" applyFont="1" applyBorder="1" applyAlignment="1">
      <alignment/>
    </xf>
    <xf numFmtId="166" fontId="10" fillId="0" borderId="18" xfId="15" applyFont="1" applyBorder="1" applyAlignment="1">
      <alignment/>
    </xf>
    <xf numFmtId="166" fontId="29" fillId="0" borderId="20" xfId="15" applyFont="1" applyBorder="1" applyAlignment="1">
      <alignment/>
    </xf>
    <xf numFmtId="166" fontId="10" fillId="0" borderId="20" xfId="15" applyFont="1" applyBorder="1" applyAlignment="1">
      <alignment/>
    </xf>
    <xf numFmtId="166" fontId="9" fillId="0" borderId="18" xfId="15" applyFont="1" applyBorder="1" applyAlignment="1">
      <alignment/>
    </xf>
    <xf numFmtId="166" fontId="10" fillId="0" borderId="19" xfId="15" applyFont="1" applyBorder="1" applyAlignment="1">
      <alignment/>
    </xf>
    <xf numFmtId="166" fontId="10" fillId="0" borderId="22" xfId="15" applyFont="1" applyBorder="1" applyAlignment="1">
      <alignment/>
    </xf>
    <xf numFmtId="4" fontId="9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9" fontId="4" fillId="0" borderId="0" xfId="0" applyFont="1" applyBorder="1" applyAlignment="1">
      <alignment horizontal="left"/>
    </xf>
    <xf numFmtId="9" fontId="4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166" fontId="4" fillId="0" borderId="0" xfId="15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166" fontId="4" fillId="0" borderId="3" xfId="15" applyFont="1" applyBorder="1" applyAlignment="1">
      <alignment horizontal="center"/>
    </xf>
    <xf numFmtId="3" fontId="4" fillId="0" borderId="4" xfId="0" applyFont="1" applyBorder="1" applyAlignment="1">
      <alignment horizontal="center"/>
    </xf>
    <xf numFmtId="166" fontId="10" fillId="2" borderId="14" xfId="17" applyFont="1" applyFill="1" applyBorder="1" applyAlignment="1">
      <alignment/>
    </xf>
    <xf numFmtId="170" fontId="9" fillId="0" borderId="0" xfId="19" applyNumberFormat="1" applyFont="1" applyBorder="1" applyAlignment="1">
      <alignment horizontal="center"/>
      <protection locked="0"/>
    </xf>
    <xf numFmtId="170" fontId="9" fillId="0" borderId="0" xfId="19" applyNumberFormat="1" applyFont="1" applyBorder="1">
      <alignment/>
      <protection locked="0"/>
    </xf>
    <xf numFmtId="4" fontId="9" fillId="0" borderId="11" xfId="19" applyNumberFormat="1" applyFont="1" applyBorder="1">
      <alignment/>
      <protection locked="0"/>
    </xf>
    <xf numFmtId="166" fontId="10" fillId="2" borderId="14" xfId="17" applyFont="1" applyFill="1" applyBorder="1" applyAlignment="1">
      <alignment horizontal="right"/>
    </xf>
    <xf numFmtId="2" fontId="10" fillId="0" borderId="15" xfId="19" applyNumberFormat="1" applyFont="1" applyFill="1" applyBorder="1" applyAlignment="1">
      <alignment vertical="center"/>
      <protection locked="0"/>
    </xf>
    <xf numFmtId="2" fontId="10" fillId="0" borderId="11" xfId="19" applyNumberFormat="1" applyFont="1" applyFill="1" applyBorder="1" applyAlignment="1">
      <alignment vertical="center"/>
      <protection locked="0"/>
    </xf>
    <xf numFmtId="166" fontId="10" fillId="2" borderId="16" xfId="17" applyFont="1" applyFill="1" applyBorder="1" applyAlignment="1">
      <alignment horizontal="right"/>
    </xf>
    <xf numFmtId="3" fontId="5" fillId="0" borderId="0" xfId="0" applyFont="1" applyBorder="1" applyAlignment="1">
      <alignment/>
    </xf>
    <xf numFmtId="3" fontId="6" fillId="0" borderId="0" xfId="0" applyFont="1" applyBorder="1" applyAlignment="1">
      <alignment/>
    </xf>
    <xf numFmtId="10" fontId="5" fillId="2" borderId="0" xfId="0" applyNumberFormat="1" applyFont="1" applyFill="1" applyBorder="1" applyAlignment="1">
      <alignment horizontal="right"/>
    </xf>
    <xf numFmtId="4" fontId="5" fillId="0" borderId="23" xfId="0" applyNumberFormat="1" applyFont="1" applyBorder="1" applyAlignment="1">
      <alignment/>
    </xf>
    <xf numFmtId="166" fontId="4" fillId="0" borderId="14" xfId="15" applyFont="1" applyBorder="1" applyAlignment="1">
      <alignment/>
    </xf>
    <xf numFmtId="166" fontId="6" fillId="0" borderId="11" xfId="15" applyFont="1" applyBorder="1" applyAlignment="1">
      <alignment/>
    </xf>
    <xf numFmtId="166" fontId="5" fillId="0" borderId="16" xfId="15" applyFont="1" applyBorder="1" applyAlignment="1">
      <alignment/>
    </xf>
    <xf numFmtId="166" fontId="4" fillId="0" borderId="11" xfId="15" applyFont="1" applyBorder="1" applyAlignment="1">
      <alignment/>
    </xf>
    <xf numFmtId="166" fontId="5" fillId="0" borderId="11" xfId="15" applyFont="1" applyBorder="1" applyAlignment="1">
      <alignment/>
    </xf>
    <xf numFmtId="0" fontId="9" fillId="0" borderId="8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/>
      <protection/>
    </xf>
    <xf numFmtId="0" fontId="9" fillId="0" borderId="10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Dezimal_IM2130" xfId="17"/>
    <cellStyle name="Percent" xfId="18"/>
    <cellStyle name="Standard_IM2130" xfId="19"/>
    <cellStyle name="Standard_IM4074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38</xdr:row>
      <xdr:rowOff>123825</xdr:rowOff>
    </xdr:from>
    <xdr:to>
      <xdr:col>4</xdr:col>
      <xdr:colOff>285750</xdr:colOff>
      <xdr:row>41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943350" y="5638800"/>
          <a:ext cx="133350" cy="323850"/>
        </a:xfrm>
        <a:prstGeom prst="rightBrace">
          <a:avLst>
            <a:gd name="adj" fmla="val 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2">
      <selection activeCell="B3" sqref="B3"/>
    </sheetView>
  </sheetViews>
  <sheetFormatPr defaultColWidth="11.421875" defaultRowHeight="12.75"/>
  <cols>
    <col min="1" max="1" width="10.7109375" style="0" customWidth="1"/>
    <col min="2" max="2" width="65.28125" style="0" customWidth="1"/>
    <col min="3" max="3" width="10.7109375" style="0" customWidth="1"/>
    <col min="7" max="7" width="10.57421875" style="0" customWidth="1"/>
  </cols>
  <sheetData>
    <row r="1" ht="114.75" customHeight="1"/>
    <row r="2" ht="182.25">
      <c r="B2" s="214" t="s">
        <v>248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95">
      <selection activeCell="A87" sqref="A87"/>
    </sheetView>
  </sheetViews>
  <sheetFormatPr defaultColWidth="11.421875" defaultRowHeight="12.75"/>
  <cols>
    <col min="1" max="1" width="4.00390625" style="50" customWidth="1"/>
    <col min="2" max="2" width="10.00390625" style="50" customWidth="1"/>
    <col min="3" max="3" width="4.00390625" style="50" customWidth="1"/>
    <col min="4" max="4" width="12.00390625" style="50" customWidth="1"/>
    <col min="5" max="5" width="10.00390625" style="50" customWidth="1"/>
    <col min="6" max="6" width="18.00390625" style="50" customWidth="1"/>
    <col min="7" max="7" width="4.7109375" style="50" bestFit="1" customWidth="1"/>
    <col min="8" max="8" width="18.57421875" style="50" customWidth="1"/>
    <col min="9" max="9" width="23.00390625" style="50" customWidth="1"/>
    <col min="10" max="10" width="9.421875" style="53" customWidth="1"/>
    <col min="11" max="11" width="10.00390625" style="54" customWidth="1"/>
    <col min="12" max="16384" width="10.00390625" style="50" customWidth="1"/>
  </cols>
  <sheetData>
    <row r="1" spans="1:9" ht="15">
      <c r="A1" s="73" t="s">
        <v>249</v>
      </c>
      <c r="B1" s="63"/>
      <c r="C1" s="63"/>
      <c r="D1" s="63"/>
      <c r="E1" s="63"/>
      <c r="F1" s="63"/>
      <c r="G1" s="63"/>
      <c r="H1" s="63"/>
      <c r="I1" s="63"/>
    </row>
    <row r="2" spans="2:11" ht="24" customHeight="1">
      <c r="B2" s="49"/>
      <c r="H2" s="138" t="s">
        <v>165</v>
      </c>
      <c r="I2" s="139" t="s">
        <v>252</v>
      </c>
      <c r="J2" s="51" t="s">
        <v>77</v>
      </c>
      <c r="K2" s="52"/>
    </row>
    <row r="3" spans="1:9" ht="12.75">
      <c r="A3" s="26" t="s">
        <v>0</v>
      </c>
      <c r="B3" s="62" t="s">
        <v>191</v>
      </c>
      <c r="C3" s="27"/>
      <c r="D3" s="27"/>
      <c r="E3" s="27"/>
      <c r="F3" s="27"/>
      <c r="G3" s="27"/>
      <c r="H3" s="27"/>
      <c r="I3" s="34"/>
    </row>
    <row r="4" spans="1:9" ht="12.75">
      <c r="A4" s="187"/>
      <c r="B4" s="188"/>
      <c r="C4" s="188"/>
      <c r="D4" s="188"/>
      <c r="E4" s="188"/>
      <c r="F4" s="188"/>
      <c r="G4" s="188"/>
      <c r="H4" s="188"/>
      <c r="I4" s="189"/>
    </row>
    <row r="5" spans="1:11" s="49" customFormat="1" ht="12.75">
      <c r="A5" s="78" t="s">
        <v>1</v>
      </c>
      <c r="B5" s="19" t="s">
        <v>2</v>
      </c>
      <c r="C5" s="19" t="s">
        <v>3</v>
      </c>
      <c r="D5" s="8"/>
      <c r="E5" s="19"/>
      <c r="F5" s="19"/>
      <c r="G5" s="19"/>
      <c r="H5" s="19"/>
      <c r="I5" s="190">
        <v>19800</v>
      </c>
      <c r="J5" s="55"/>
      <c r="K5" s="56"/>
    </row>
    <row r="6" spans="1:9" ht="12.75">
      <c r="A6" s="23"/>
      <c r="B6" s="8"/>
      <c r="C6" s="8" t="s">
        <v>262</v>
      </c>
      <c r="D6" s="8"/>
      <c r="E6" s="8"/>
      <c r="F6" s="8"/>
      <c r="G6" s="8"/>
      <c r="H6" s="8"/>
      <c r="I6" s="190"/>
    </row>
    <row r="7" spans="1:9" ht="12.75">
      <c r="A7" s="23"/>
      <c r="B7" s="8"/>
      <c r="C7" s="8"/>
      <c r="D7" s="8"/>
      <c r="E7" s="8"/>
      <c r="F7" s="8"/>
      <c r="G7" s="8"/>
      <c r="H7" s="8"/>
      <c r="I7" s="190"/>
    </row>
    <row r="8" spans="1:11" s="49" customFormat="1" ht="12.75">
      <c r="A8" s="78" t="s">
        <v>4</v>
      </c>
      <c r="B8" s="19" t="s">
        <v>5</v>
      </c>
      <c r="C8" s="19" t="s">
        <v>6</v>
      </c>
      <c r="D8" s="8"/>
      <c r="E8" s="19"/>
      <c r="F8" s="19"/>
      <c r="G8" s="19"/>
      <c r="H8" s="19"/>
      <c r="I8" s="190">
        <v>4600</v>
      </c>
      <c r="J8" s="53">
        <f>ROUND(I8/1.19*0.25*0.19,2)</f>
        <v>183.61</v>
      </c>
      <c r="K8" s="56"/>
    </row>
    <row r="9" spans="1:9" ht="12.75">
      <c r="A9" s="23"/>
      <c r="B9" s="8"/>
      <c r="C9" s="191" t="s">
        <v>7</v>
      </c>
      <c r="D9" s="8"/>
      <c r="E9" s="8"/>
      <c r="F9" s="8"/>
      <c r="G9" s="8"/>
      <c r="H9" s="8"/>
      <c r="I9" s="192"/>
    </row>
    <row r="10" spans="1:9" ht="12.75">
      <c r="A10" s="23"/>
      <c r="B10" s="8"/>
      <c r="C10" s="8"/>
      <c r="D10" s="8"/>
      <c r="E10" s="8"/>
      <c r="F10" s="8"/>
      <c r="G10" s="8"/>
      <c r="H10" s="8"/>
      <c r="I10" s="192"/>
    </row>
    <row r="11" spans="1:11" s="49" customFormat="1" ht="12.75">
      <c r="A11" s="78" t="s">
        <v>8</v>
      </c>
      <c r="B11" s="19" t="s">
        <v>9</v>
      </c>
      <c r="C11" s="19" t="s">
        <v>10</v>
      </c>
      <c r="D11" s="8"/>
      <c r="E11" s="19"/>
      <c r="F11" s="19"/>
      <c r="G11" s="19"/>
      <c r="H11" s="19"/>
      <c r="I11" s="193">
        <v>13300</v>
      </c>
      <c r="J11" s="55"/>
      <c r="K11" s="56"/>
    </row>
    <row r="12" spans="1:9" ht="12.75">
      <c r="A12" s="23"/>
      <c r="B12" s="8"/>
      <c r="C12" s="8"/>
      <c r="D12" s="8"/>
      <c r="E12" s="8"/>
      <c r="F12" s="8"/>
      <c r="G12" s="8"/>
      <c r="H12" s="8"/>
      <c r="I12" s="192"/>
    </row>
    <row r="13" spans="1:10" ht="12.75">
      <c r="A13" s="23"/>
      <c r="B13" s="8" t="s">
        <v>11</v>
      </c>
      <c r="C13" s="8" t="s">
        <v>12</v>
      </c>
      <c r="D13" s="8"/>
      <c r="E13" s="8"/>
      <c r="F13" s="8"/>
      <c r="G13" s="8"/>
      <c r="H13" s="388">
        <v>2900</v>
      </c>
      <c r="I13" s="190"/>
      <c r="J13" s="53">
        <f>ROUND(H13/1.19*0.25*0.19,2)</f>
        <v>115.76</v>
      </c>
    </row>
    <row r="14" spans="1:10" ht="12.75">
      <c r="A14" s="23"/>
      <c r="B14" s="8" t="s">
        <v>80</v>
      </c>
      <c r="C14" s="8" t="s">
        <v>81</v>
      </c>
      <c r="D14" s="8"/>
      <c r="E14" s="8"/>
      <c r="F14" s="8"/>
      <c r="G14" s="8"/>
      <c r="H14" s="388">
        <v>0</v>
      </c>
      <c r="I14" s="190"/>
      <c r="J14" s="53">
        <f>ROUND(H14/1.19*0.25*0.19,2)</f>
        <v>0</v>
      </c>
    </row>
    <row r="15" spans="1:10" ht="12.75">
      <c r="A15" s="23"/>
      <c r="B15" s="8" t="s">
        <v>13</v>
      </c>
      <c r="C15" s="8" t="s">
        <v>14</v>
      </c>
      <c r="D15" s="8"/>
      <c r="E15" s="8"/>
      <c r="F15" s="8"/>
      <c r="G15" s="8"/>
      <c r="H15" s="388">
        <v>900</v>
      </c>
      <c r="I15" s="190"/>
      <c r="J15" s="53">
        <f>ROUND(H15/2/1.19*0.25*0.19,2)</f>
        <v>17.96</v>
      </c>
    </row>
    <row r="16" spans="1:9" ht="12.75">
      <c r="A16" s="23"/>
      <c r="B16" s="8" t="s">
        <v>15</v>
      </c>
      <c r="C16" s="8" t="s">
        <v>16</v>
      </c>
      <c r="D16" s="8"/>
      <c r="E16" s="8"/>
      <c r="F16" s="216"/>
      <c r="G16" s="8"/>
      <c r="H16" s="388">
        <v>9500</v>
      </c>
      <c r="I16" s="190"/>
    </row>
    <row r="17" spans="1:10" ht="12.75">
      <c r="A17" s="23"/>
      <c r="B17" s="216"/>
      <c r="C17" s="191" t="s">
        <v>267</v>
      </c>
      <c r="D17" s="191"/>
      <c r="E17" s="191"/>
      <c r="F17" s="397">
        <v>4069.8</v>
      </c>
      <c r="G17" s="8"/>
      <c r="H17" s="63"/>
      <c r="I17" s="192"/>
      <c r="J17" s="53">
        <f>ROUND(F17/1.19*0.25*0.19,2)</f>
        <v>162.45</v>
      </c>
    </row>
    <row r="18" spans="1:9" ht="12.75">
      <c r="A18" s="23"/>
      <c r="B18" s="216"/>
      <c r="C18" s="191" t="s">
        <v>205</v>
      </c>
      <c r="D18" s="191"/>
      <c r="E18" s="191"/>
      <c r="F18" s="398">
        <v>5386.87</v>
      </c>
      <c r="G18" s="8"/>
      <c r="H18" s="194"/>
      <c r="I18" s="192"/>
    </row>
    <row r="19" spans="1:9" ht="12.75">
      <c r="A19" s="23"/>
      <c r="B19" s="216"/>
      <c r="C19" s="216"/>
      <c r="D19" s="216"/>
      <c r="E19" s="216"/>
      <c r="F19" s="397">
        <f>SUM(F17:F18)</f>
        <v>9456.67</v>
      </c>
      <c r="G19" s="8"/>
      <c r="H19" s="195"/>
      <c r="I19" s="192"/>
    </row>
    <row r="20" spans="1:9" ht="12.75">
      <c r="A20" s="23"/>
      <c r="B20" s="8"/>
      <c r="C20" s="8"/>
      <c r="D20" s="8"/>
      <c r="E20" s="8"/>
      <c r="F20" s="8"/>
      <c r="G20" s="8"/>
      <c r="H20" s="63"/>
      <c r="I20" s="192"/>
    </row>
    <row r="21" spans="1:11" s="49" customFormat="1" ht="12.75">
      <c r="A21" s="78" t="s">
        <v>19</v>
      </c>
      <c r="B21" s="19" t="s">
        <v>20</v>
      </c>
      <c r="C21" s="19" t="s">
        <v>21</v>
      </c>
      <c r="D21" s="8"/>
      <c r="E21" s="19"/>
      <c r="F21" s="19"/>
      <c r="G21" s="19"/>
      <c r="H21" s="19"/>
      <c r="I21" s="190">
        <v>200</v>
      </c>
      <c r="J21" s="53">
        <f>ROUND(I21/1.19*0.25*0.19,2)</f>
        <v>7.98</v>
      </c>
      <c r="K21" s="59"/>
    </row>
    <row r="22" spans="1:9" ht="12.75">
      <c r="A22" s="23"/>
      <c r="B22" s="8"/>
      <c r="C22" s="191" t="s">
        <v>22</v>
      </c>
      <c r="D22" s="8"/>
      <c r="E22" s="8"/>
      <c r="F22" s="8"/>
      <c r="G22" s="8"/>
      <c r="H22" s="8"/>
      <c r="I22" s="192"/>
    </row>
    <row r="23" spans="1:9" ht="12.75">
      <c r="A23" s="23"/>
      <c r="B23" s="8"/>
      <c r="C23" s="191" t="s">
        <v>23</v>
      </c>
      <c r="D23" s="8"/>
      <c r="E23" s="8"/>
      <c r="F23" s="8"/>
      <c r="G23" s="8"/>
      <c r="H23" s="8"/>
      <c r="I23" s="192"/>
    </row>
    <row r="24" spans="1:9" ht="12.75">
      <c r="A24" s="23"/>
      <c r="B24" s="8"/>
      <c r="C24" s="8"/>
      <c r="D24" s="8"/>
      <c r="E24" s="8"/>
      <c r="F24" s="8"/>
      <c r="G24" s="8"/>
      <c r="H24" s="8"/>
      <c r="I24" s="192"/>
    </row>
    <row r="25" spans="1:9" ht="12.75">
      <c r="A25" s="78" t="s">
        <v>24</v>
      </c>
      <c r="B25" s="19" t="s">
        <v>25</v>
      </c>
      <c r="C25" s="19" t="s">
        <v>26</v>
      </c>
      <c r="D25" s="8"/>
      <c r="E25" s="8"/>
      <c r="F25" s="8"/>
      <c r="G25" s="8"/>
      <c r="H25" s="8"/>
      <c r="I25" s="190">
        <v>2800</v>
      </c>
    </row>
    <row r="26" spans="1:9" ht="12.75">
      <c r="A26" s="23"/>
      <c r="B26" s="216"/>
      <c r="C26" s="191" t="s">
        <v>82</v>
      </c>
      <c r="D26" s="8"/>
      <c r="E26" s="8"/>
      <c r="F26" s="8"/>
      <c r="G26" s="8"/>
      <c r="H26" s="8"/>
      <c r="I26" s="192"/>
    </row>
    <row r="27" spans="1:9" ht="12.75">
      <c r="A27" s="23"/>
      <c r="B27" s="216"/>
      <c r="C27" s="8"/>
      <c r="D27" s="8">
        <v>95</v>
      </c>
      <c r="E27" s="8" t="s">
        <v>17</v>
      </c>
      <c r="F27" s="8"/>
      <c r="G27" s="8"/>
      <c r="H27" s="8"/>
      <c r="I27" s="192"/>
    </row>
    <row r="28" spans="1:10" ht="12.75">
      <c r="A28" s="23"/>
      <c r="B28" s="379"/>
      <c r="C28" s="8" t="s">
        <v>18</v>
      </c>
      <c r="D28" s="255">
        <v>24</v>
      </c>
      <c r="E28" s="196" t="s">
        <v>78</v>
      </c>
      <c r="F28" s="399" t="s">
        <v>265</v>
      </c>
      <c r="G28" s="400" t="s">
        <v>140</v>
      </c>
      <c r="H28" s="68">
        <f>D27*D28*1.19</f>
        <v>2713.2</v>
      </c>
      <c r="I28" s="192"/>
      <c r="J28" s="164">
        <f>ROUND(H28/1.19*0.25*0.19,2)</f>
        <v>108.3</v>
      </c>
    </row>
    <row r="29" spans="1:10" ht="12.75">
      <c r="A29" s="23"/>
      <c r="B29" s="8"/>
      <c r="C29" s="8"/>
      <c r="D29" s="8"/>
      <c r="E29" s="8"/>
      <c r="F29" s="8"/>
      <c r="G29" s="8"/>
      <c r="H29" s="8"/>
      <c r="I29" s="192"/>
      <c r="J29" s="165"/>
    </row>
    <row r="30" spans="1:11" s="49" customFormat="1" ht="12.75">
      <c r="A30" s="78" t="s">
        <v>27</v>
      </c>
      <c r="B30" s="19" t="s">
        <v>28</v>
      </c>
      <c r="C30" s="19" t="s">
        <v>29</v>
      </c>
      <c r="D30" s="8"/>
      <c r="E30" s="19"/>
      <c r="F30" s="19"/>
      <c r="G30" s="19"/>
      <c r="H30" s="19"/>
      <c r="I30" s="190">
        <v>3600</v>
      </c>
      <c r="J30" s="57"/>
      <c r="K30" s="56"/>
    </row>
    <row r="31" spans="1:9" ht="12" customHeight="1">
      <c r="A31" s="23"/>
      <c r="B31" s="8"/>
      <c r="C31" s="8"/>
      <c r="D31" s="8"/>
      <c r="E31" s="8"/>
      <c r="F31" s="8"/>
      <c r="G31" s="8"/>
      <c r="H31" s="8"/>
      <c r="I31" s="192"/>
    </row>
    <row r="32" spans="1:9" ht="12.75">
      <c r="A32" s="78" t="s">
        <v>30</v>
      </c>
      <c r="B32" s="19" t="s">
        <v>31</v>
      </c>
      <c r="C32" s="19" t="s">
        <v>32</v>
      </c>
      <c r="D32" s="8"/>
      <c r="E32" s="19"/>
      <c r="F32" s="63"/>
      <c r="G32" s="8"/>
      <c r="H32" s="8"/>
      <c r="I32" s="193">
        <v>15100</v>
      </c>
    </row>
    <row r="33" spans="1:9" ht="12.75">
      <c r="A33" s="23"/>
      <c r="B33" s="63"/>
      <c r="C33" s="8" t="s">
        <v>192</v>
      </c>
      <c r="D33" s="8"/>
      <c r="E33" s="8"/>
      <c r="F33" s="63"/>
      <c r="G33" s="197" t="s">
        <v>160</v>
      </c>
      <c r="H33" s="137">
        <v>12028.85</v>
      </c>
      <c r="I33" s="192"/>
    </row>
    <row r="34" spans="1:9" ht="12.75">
      <c r="A34" s="23"/>
      <c r="B34" s="63"/>
      <c r="C34" s="8" t="s">
        <v>193</v>
      </c>
      <c r="D34" s="8"/>
      <c r="E34" s="8"/>
      <c r="F34" s="63"/>
      <c r="G34" s="197" t="s">
        <v>160</v>
      </c>
      <c r="H34" s="137">
        <v>2110.42</v>
      </c>
      <c r="I34" s="192"/>
    </row>
    <row r="35" spans="1:10" ht="12.75">
      <c r="A35" s="23"/>
      <c r="B35" s="63"/>
      <c r="C35" s="8" t="s">
        <v>194</v>
      </c>
      <c r="D35" s="8"/>
      <c r="E35" s="8"/>
      <c r="F35" s="197"/>
      <c r="G35" s="8"/>
      <c r="H35" s="137">
        <v>340</v>
      </c>
      <c r="I35" s="192"/>
      <c r="J35" s="53">
        <f>ROUND(H35/1.19*0.25*0.19,2)</f>
        <v>13.57</v>
      </c>
    </row>
    <row r="36" spans="1:10" ht="12.75">
      <c r="A36" s="23"/>
      <c r="B36" s="63"/>
      <c r="C36" s="8" t="s">
        <v>195</v>
      </c>
      <c r="D36" s="8"/>
      <c r="E36" s="8"/>
      <c r="F36" s="197"/>
      <c r="G36" s="8"/>
      <c r="H36" s="401">
        <v>600</v>
      </c>
      <c r="I36" s="192"/>
      <c r="J36" s="53">
        <f>ROUND(H36/1.19*0.25*0.19,2)</f>
        <v>23.95</v>
      </c>
    </row>
    <row r="37" spans="1:10" ht="12.75">
      <c r="A37" s="23"/>
      <c r="B37" s="8"/>
      <c r="C37" s="8"/>
      <c r="D37" s="8"/>
      <c r="E37" s="8"/>
      <c r="F37" s="197"/>
      <c r="G37" s="8"/>
      <c r="H37" s="137">
        <f>SUM(H33:H36)</f>
        <v>15079.27</v>
      </c>
      <c r="I37" s="232"/>
      <c r="J37" s="166">
        <f>SUM(J8:J36)</f>
        <v>633.58</v>
      </c>
    </row>
    <row r="38" spans="1:9" ht="12.75">
      <c r="A38" s="23"/>
      <c r="B38" s="8"/>
      <c r="C38" s="8"/>
      <c r="D38" s="8"/>
      <c r="E38" s="8"/>
      <c r="F38" s="8"/>
      <c r="G38" s="8"/>
      <c r="H38" s="8"/>
      <c r="I38" s="192"/>
    </row>
    <row r="39" spans="1:11" s="49" customFormat="1" ht="12.75">
      <c r="A39" s="237" t="s">
        <v>34</v>
      </c>
      <c r="B39" s="19" t="s">
        <v>35</v>
      </c>
      <c r="C39" s="19" t="s">
        <v>36</v>
      </c>
      <c r="D39" s="8"/>
      <c r="E39" s="19"/>
      <c r="F39" s="19"/>
      <c r="G39" s="19"/>
      <c r="H39" s="19"/>
      <c r="I39" s="193"/>
      <c r="J39" s="55"/>
      <c r="K39" s="56"/>
    </row>
    <row r="40" spans="1:9" ht="12.75">
      <c r="A40" s="239"/>
      <c r="B40" s="8"/>
      <c r="C40" s="8"/>
      <c r="D40" s="8"/>
      <c r="E40" s="8"/>
      <c r="F40" s="8"/>
      <c r="G40" s="8"/>
      <c r="H40" s="8"/>
      <c r="I40" s="192"/>
    </row>
    <row r="41" spans="1:9" ht="12.75">
      <c r="A41" s="239"/>
      <c r="B41" s="7" t="s">
        <v>37</v>
      </c>
      <c r="C41" s="8"/>
      <c r="D41" s="8"/>
      <c r="E41" s="7"/>
      <c r="F41" s="256" t="s">
        <v>38</v>
      </c>
      <c r="G41" s="8"/>
      <c r="H41" s="256" t="s">
        <v>39</v>
      </c>
      <c r="I41" s="190">
        <v>10800</v>
      </c>
    </row>
    <row r="42" spans="1:9" ht="12.75">
      <c r="A42" s="239"/>
      <c r="B42" s="8" t="s">
        <v>84</v>
      </c>
      <c r="C42" s="8"/>
      <c r="D42" s="8"/>
      <c r="E42" s="7"/>
      <c r="F42" s="257">
        <v>26700</v>
      </c>
      <c r="G42" s="8"/>
      <c r="H42" s="257">
        <f>F42/50</f>
        <v>534</v>
      </c>
      <c r="I42" s="258"/>
    </row>
    <row r="43" spans="1:9" ht="12.75">
      <c r="A43" s="239"/>
      <c r="B43" s="8" t="s">
        <v>40</v>
      </c>
      <c r="C43" s="8"/>
      <c r="D43" s="8"/>
      <c r="E43" s="197" t="s">
        <v>161</v>
      </c>
      <c r="F43" s="68">
        <v>21012.57</v>
      </c>
      <c r="G43" s="8"/>
      <c r="H43" s="68">
        <v>875.98</v>
      </c>
      <c r="I43" s="192"/>
    </row>
    <row r="44" spans="1:9" ht="12.75">
      <c r="A44" s="239"/>
      <c r="B44" s="8" t="s">
        <v>41</v>
      </c>
      <c r="C44" s="8"/>
      <c r="D44" s="8"/>
      <c r="E44" s="8"/>
      <c r="F44" s="68">
        <v>101449.12</v>
      </c>
      <c r="G44" s="8"/>
      <c r="H44" s="198">
        <v>9299.5</v>
      </c>
      <c r="I44" s="192"/>
    </row>
    <row r="45" spans="1:9" ht="12.75">
      <c r="A45" s="239"/>
      <c r="B45" s="238"/>
      <c r="C45" s="238"/>
      <c r="D45" s="238"/>
      <c r="E45" s="238"/>
      <c r="F45" s="238"/>
      <c r="G45" s="238"/>
      <c r="H45" s="68">
        <f>SUM(H42:H44)</f>
        <v>10709.48</v>
      </c>
      <c r="I45" s="240"/>
    </row>
    <row r="46" spans="1:9" ht="12.75">
      <c r="A46" s="23"/>
      <c r="B46" s="8"/>
      <c r="C46" s="8"/>
      <c r="D46" s="8"/>
      <c r="E46" s="8"/>
      <c r="F46" s="8"/>
      <c r="G46" s="8"/>
      <c r="H46" s="8"/>
      <c r="I46" s="192"/>
    </row>
    <row r="47" spans="1:11" s="49" customFormat="1" ht="12.75">
      <c r="A47" s="215" t="s">
        <v>42</v>
      </c>
      <c r="B47" s="19" t="s">
        <v>43</v>
      </c>
      <c r="C47" s="19" t="s">
        <v>44</v>
      </c>
      <c r="D47" s="8"/>
      <c r="E47" s="19"/>
      <c r="F47" s="19"/>
      <c r="G47" s="19"/>
      <c r="H47" s="19"/>
      <c r="I47" s="190">
        <v>3000</v>
      </c>
      <c r="J47" s="55"/>
      <c r="K47" s="56"/>
    </row>
    <row r="48" spans="1:9" ht="12.75">
      <c r="A48" s="217"/>
      <c r="B48" s="8"/>
      <c r="C48" s="8"/>
      <c r="D48" s="8"/>
      <c r="E48" s="8"/>
      <c r="F48" s="8"/>
      <c r="G48" s="8"/>
      <c r="H48" s="8"/>
      <c r="I48" s="192"/>
    </row>
    <row r="49" spans="1:9" ht="22.5" customHeight="1">
      <c r="A49" s="217"/>
      <c r="B49" s="7" t="s">
        <v>37</v>
      </c>
      <c r="C49" s="8"/>
      <c r="D49" s="8"/>
      <c r="E49" s="7"/>
      <c r="F49" s="259" t="s">
        <v>38</v>
      </c>
      <c r="G49" s="7"/>
      <c r="H49" s="260" t="s">
        <v>166</v>
      </c>
      <c r="I49" s="192"/>
    </row>
    <row r="50" spans="1:9" ht="12.75">
      <c r="A50" s="217"/>
      <c r="B50" s="8" t="s">
        <v>45</v>
      </c>
      <c r="C50" s="8"/>
      <c r="D50" s="8"/>
      <c r="E50" s="197" t="s">
        <v>161</v>
      </c>
      <c r="F50" s="261">
        <v>1081.45</v>
      </c>
      <c r="G50" s="8"/>
      <c r="H50" s="68">
        <f>ROUND(F50*4.5%,2)</f>
        <v>48.67</v>
      </c>
      <c r="I50" s="192"/>
    </row>
    <row r="51" spans="1:9" ht="12.75">
      <c r="A51" s="217"/>
      <c r="B51" s="8" t="s">
        <v>84</v>
      </c>
      <c r="C51" s="8"/>
      <c r="D51" s="8"/>
      <c r="E51" s="197" t="s">
        <v>85</v>
      </c>
      <c r="F51" s="249">
        <v>26700</v>
      </c>
      <c r="G51" s="7"/>
      <c r="H51" s="68">
        <f>ROUND((F51*25%)/2*4.5%,2)</f>
        <v>150.19</v>
      </c>
      <c r="I51" s="192"/>
    </row>
    <row r="52" spans="1:9" ht="12.75">
      <c r="A52" s="217"/>
      <c r="B52" s="8" t="s">
        <v>40</v>
      </c>
      <c r="C52" s="8"/>
      <c r="D52" s="8"/>
      <c r="E52" s="197" t="s">
        <v>161</v>
      </c>
      <c r="F52" s="261">
        <v>21012.57</v>
      </c>
      <c r="G52" s="8"/>
      <c r="H52" s="68">
        <f>ROUND(F52/2*4.5%,2)</f>
        <v>472.78</v>
      </c>
      <c r="I52" s="192"/>
    </row>
    <row r="53" spans="1:9" ht="12.75">
      <c r="A53" s="217"/>
      <c r="B53" s="8" t="s">
        <v>41</v>
      </c>
      <c r="C53" s="8"/>
      <c r="D53" s="8"/>
      <c r="E53" s="8"/>
      <c r="F53" s="261">
        <v>101449.12</v>
      </c>
      <c r="G53" s="8"/>
      <c r="H53" s="198">
        <f>ROUND(F53/2*4.5%,2)</f>
        <v>2282.61</v>
      </c>
      <c r="I53" s="192"/>
    </row>
    <row r="54" spans="1:9" ht="12.75">
      <c r="A54" s="217"/>
      <c r="B54" s="8"/>
      <c r="C54" s="8"/>
      <c r="D54" s="8"/>
      <c r="E54" s="8"/>
      <c r="F54" s="8"/>
      <c r="G54" s="8"/>
      <c r="H54" s="68">
        <f>SUM(H50:H53)</f>
        <v>2954.25</v>
      </c>
      <c r="I54" s="192"/>
    </row>
    <row r="55" spans="1:9" ht="12.75">
      <c r="A55" s="217"/>
      <c r="B55" s="216"/>
      <c r="C55" s="229"/>
      <c r="D55" s="229"/>
      <c r="E55" s="229"/>
      <c r="F55" s="229"/>
      <c r="G55" s="229"/>
      <c r="H55" s="229"/>
      <c r="I55" s="241"/>
    </row>
    <row r="56" spans="1:9" ht="12.75">
      <c r="A56" s="187"/>
      <c r="B56" s="188"/>
      <c r="C56" s="8"/>
      <c r="D56" s="8"/>
      <c r="E56" s="8"/>
      <c r="F56" s="8"/>
      <c r="G56" s="8"/>
      <c r="H56" s="8"/>
      <c r="I56" s="192"/>
    </row>
    <row r="57" spans="1:9" ht="12.75">
      <c r="A57" s="74"/>
      <c r="B57" s="21"/>
      <c r="C57" s="20" t="s">
        <v>253</v>
      </c>
      <c r="D57" s="21"/>
      <c r="E57" s="21"/>
      <c r="F57" s="21"/>
      <c r="G57" s="21"/>
      <c r="H57" s="21"/>
      <c r="I57" s="84">
        <f>SUM(I4:I55)</f>
        <v>73200</v>
      </c>
    </row>
    <row r="58" spans="1:9" ht="12.75">
      <c r="A58" s="75"/>
      <c r="B58" s="76"/>
      <c r="C58" s="77"/>
      <c r="D58" s="76"/>
      <c r="E58" s="76"/>
      <c r="F58" s="76"/>
      <c r="G58" s="76"/>
      <c r="H58" s="76"/>
      <c r="I58" s="85"/>
    </row>
    <row r="59" spans="1:9" ht="12.75">
      <c r="A59" s="26" t="s">
        <v>163</v>
      </c>
      <c r="B59" s="27"/>
      <c r="C59" s="27"/>
      <c r="D59" s="27"/>
      <c r="E59" s="27"/>
      <c r="F59" s="27"/>
      <c r="G59" s="27"/>
      <c r="H59" s="27"/>
      <c r="I59" s="86"/>
    </row>
    <row r="60" spans="1:9" ht="12.75">
      <c r="A60" s="23"/>
      <c r="B60" s="8"/>
      <c r="C60" s="8"/>
      <c r="D60" s="8"/>
      <c r="E60" s="8"/>
      <c r="F60" s="8"/>
      <c r="G60" s="8"/>
      <c r="H60" s="8"/>
      <c r="I60" s="190"/>
    </row>
    <row r="61" spans="1:11" s="49" customFormat="1" ht="12.75">
      <c r="A61" s="78" t="s">
        <v>46</v>
      </c>
      <c r="B61" s="19" t="s">
        <v>47</v>
      </c>
      <c r="C61" s="19" t="s">
        <v>48</v>
      </c>
      <c r="D61" s="8"/>
      <c r="E61" s="19"/>
      <c r="F61" s="19"/>
      <c r="G61" s="19"/>
      <c r="H61" s="19"/>
      <c r="I61" s="190">
        <v>2900</v>
      </c>
      <c r="K61" s="56"/>
    </row>
    <row r="62" spans="1:10" ht="12.75">
      <c r="A62" s="23"/>
      <c r="B62" s="8"/>
      <c r="C62" s="8" t="s">
        <v>49</v>
      </c>
      <c r="D62" s="8"/>
      <c r="E62" s="8"/>
      <c r="F62" s="8"/>
      <c r="G62" s="8"/>
      <c r="H62" s="68">
        <v>2900</v>
      </c>
      <c r="I62" s="201"/>
      <c r="J62" s="55">
        <f>ROUND(H62/1.04*0.25*0.19,2)</f>
        <v>132.45</v>
      </c>
    </row>
    <row r="63" spans="1:10" ht="12.75">
      <c r="A63" s="23"/>
      <c r="B63" s="8"/>
      <c r="C63" s="8"/>
      <c r="D63" s="8"/>
      <c r="E63" s="8"/>
      <c r="F63" s="8"/>
      <c r="G63" s="8"/>
      <c r="H63" s="198"/>
      <c r="I63" s="201"/>
      <c r="J63" s="55"/>
    </row>
    <row r="64" spans="1:10" ht="12.75">
      <c r="A64" s="78" t="s">
        <v>50</v>
      </c>
      <c r="B64" s="19" t="s">
        <v>274</v>
      </c>
      <c r="C64" s="19" t="s">
        <v>273</v>
      </c>
      <c r="D64" s="8"/>
      <c r="E64" s="19"/>
      <c r="F64" s="19"/>
      <c r="G64" s="8"/>
      <c r="H64" s="198"/>
      <c r="I64" s="201"/>
      <c r="J64" s="55"/>
    </row>
    <row r="65" spans="1:10" ht="12.75">
      <c r="A65" s="23"/>
      <c r="B65" s="8" t="s">
        <v>141</v>
      </c>
      <c r="C65" s="19"/>
      <c r="D65" s="8"/>
      <c r="E65" s="19"/>
      <c r="F65" s="19"/>
      <c r="G65" s="8"/>
      <c r="H65" s="198"/>
      <c r="I65" s="190">
        <v>700</v>
      </c>
      <c r="J65" s="55"/>
    </row>
    <row r="66" spans="1:10" ht="12.75">
      <c r="A66" s="23"/>
      <c r="B66" s="8"/>
      <c r="C66" s="8" t="s">
        <v>190</v>
      </c>
      <c r="D66" s="8"/>
      <c r="E66" s="8"/>
      <c r="F66" s="197" t="s">
        <v>162</v>
      </c>
      <c r="G66" s="8"/>
      <c r="H66" s="198">
        <v>350.49</v>
      </c>
      <c r="I66" s="201"/>
      <c r="J66" s="55"/>
    </row>
    <row r="67" spans="1:10" ht="12.75">
      <c r="A67" s="23"/>
      <c r="B67" s="8"/>
      <c r="C67" s="8" t="s">
        <v>189</v>
      </c>
      <c r="D67" s="8"/>
      <c r="E67" s="8"/>
      <c r="F67" s="197" t="s">
        <v>162</v>
      </c>
      <c r="G67" s="8"/>
      <c r="H67" s="198">
        <v>86.03</v>
      </c>
      <c r="I67" s="201"/>
      <c r="J67" s="55"/>
    </row>
    <row r="68" spans="1:10" ht="12.75">
      <c r="A68" s="23"/>
      <c r="B68" s="8"/>
      <c r="C68" s="8" t="s">
        <v>188</v>
      </c>
      <c r="D68" s="8"/>
      <c r="E68" s="8"/>
      <c r="F68" s="197" t="s">
        <v>162</v>
      </c>
      <c r="G68" s="8"/>
      <c r="H68" s="198">
        <v>252.9</v>
      </c>
      <c r="I68" s="201"/>
      <c r="J68" s="55"/>
    </row>
    <row r="69" spans="1:9" ht="12.75">
      <c r="A69" s="23"/>
      <c r="B69" s="8"/>
      <c r="C69" s="8"/>
      <c r="D69" s="8"/>
      <c r="E69" s="8"/>
      <c r="F69" s="8"/>
      <c r="G69" s="8"/>
      <c r="H69" s="262">
        <f>SUM(H66:H68)</f>
        <v>689.42</v>
      </c>
      <c r="I69" s="190"/>
    </row>
    <row r="70" spans="1:9" ht="12.75">
      <c r="A70" s="23"/>
      <c r="B70" s="8"/>
      <c r="C70" s="8"/>
      <c r="D70" s="8"/>
      <c r="E70" s="8"/>
      <c r="F70" s="8"/>
      <c r="G70" s="8"/>
      <c r="H70" s="262"/>
      <c r="I70" s="190"/>
    </row>
    <row r="71" spans="1:11" s="49" customFormat="1" ht="12.75">
      <c r="A71" s="78" t="s">
        <v>53</v>
      </c>
      <c r="B71" s="19" t="s">
        <v>51</v>
      </c>
      <c r="C71" s="19" t="s">
        <v>52</v>
      </c>
      <c r="D71" s="8"/>
      <c r="E71" s="19"/>
      <c r="F71" s="19"/>
      <c r="G71" s="19"/>
      <c r="H71" s="19"/>
      <c r="I71" s="190">
        <v>700</v>
      </c>
      <c r="J71" s="55"/>
      <c r="K71" s="56"/>
    </row>
    <row r="72" spans="1:9" ht="12.75">
      <c r="A72" s="23"/>
      <c r="B72" s="8"/>
      <c r="C72" s="8"/>
      <c r="D72" s="8"/>
      <c r="E72" s="8"/>
      <c r="F72" s="8"/>
      <c r="G72" s="8"/>
      <c r="H72" s="8"/>
      <c r="I72" s="192"/>
    </row>
    <row r="73" spans="1:10" ht="12.75">
      <c r="A73" s="23"/>
      <c r="B73" s="8"/>
      <c r="C73" s="8"/>
      <c r="D73" s="8"/>
      <c r="E73" s="8"/>
      <c r="F73" s="8"/>
      <c r="G73" s="8"/>
      <c r="H73" s="8"/>
      <c r="I73" s="192"/>
      <c r="J73" s="55"/>
    </row>
    <row r="74" spans="1:11" s="49" customFormat="1" ht="12.75">
      <c r="A74" s="78" t="s">
        <v>55</v>
      </c>
      <c r="B74" s="19" t="s">
        <v>54</v>
      </c>
      <c r="C74" s="19" t="s">
        <v>32</v>
      </c>
      <c r="D74" s="8"/>
      <c r="E74" s="19"/>
      <c r="F74" s="19"/>
      <c r="G74" s="19"/>
      <c r="H74" s="19"/>
      <c r="I74" s="190">
        <v>1200</v>
      </c>
      <c r="J74" s="55"/>
      <c r="K74" s="56"/>
    </row>
    <row r="75" spans="1:11" s="49" customFormat="1" ht="12.75">
      <c r="A75" s="78"/>
      <c r="B75" s="8" t="s">
        <v>141</v>
      </c>
      <c r="C75" s="19"/>
      <c r="D75" s="8"/>
      <c r="E75" s="19"/>
      <c r="F75" s="19"/>
      <c r="G75" s="19"/>
      <c r="H75" s="202"/>
      <c r="I75" s="190"/>
      <c r="J75" s="55"/>
      <c r="K75" s="56"/>
    </row>
    <row r="76" spans="1:9" ht="12.75">
      <c r="A76" s="23"/>
      <c r="B76" s="8"/>
      <c r="C76" s="8" t="s">
        <v>190</v>
      </c>
      <c r="D76" s="8"/>
      <c r="E76" s="8"/>
      <c r="F76" s="197" t="s">
        <v>162</v>
      </c>
      <c r="G76" s="63"/>
      <c r="H76" s="262">
        <v>619.19</v>
      </c>
      <c r="I76" s="192"/>
    </row>
    <row r="77" spans="1:9" ht="12.75">
      <c r="A77" s="23"/>
      <c r="B77" s="8"/>
      <c r="C77" s="8" t="s">
        <v>189</v>
      </c>
      <c r="D77" s="8"/>
      <c r="E77" s="8"/>
      <c r="F77" s="197" t="s">
        <v>162</v>
      </c>
      <c r="G77" s="63"/>
      <c r="H77" s="262">
        <v>151.98</v>
      </c>
      <c r="I77" s="192"/>
    </row>
    <row r="78" spans="1:9" ht="12.75">
      <c r="A78" s="23"/>
      <c r="B78" s="8"/>
      <c r="C78" s="8" t="s">
        <v>188</v>
      </c>
      <c r="D78" s="8"/>
      <c r="E78" s="8"/>
      <c r="F78" s="197" t="s">
        <v>162</v>
      </c>
      <c r="G78" s="63"/>
      <c r="H78" s="263">
        <v>446.79</v>
      </c>
      <c r="I78" s="192"/>
    </row>
    <row r="79" spans="1:9" ht="12.75">
      <c r="A79" s="23"/>
      <c r="B79" s="8"/>
      <c r="C79" s="8"/>
      <c r="D79" s="8"/>
      <c r="E79" s="8"/>
      <c r="F79" s="8"/>
      <c r="G79" s="8"/>
      <c r="H79" s="262">
        <f>SUM(H76:H78)</f>
        <v>1217.96</v>
      </c>
      <c r="I79" s="192"/>
    </row>
    <row r="80" spans="1:9" ht="12.75">
      <c r="A80" s="23"/>
      <c r="B80" s="8"/>
      <c r="C80" s="8"/>
      <c r="D80" s="8"/>
      <c r="E80" s="8"/>
      <c r="F80" s="8"/>
      <c r="G80" s="8"/>
      <c r="H80" s="8"/>
      <c r="I80" s="192"/>
    </row>
    <row r="81" spans="1:11" s="49" customFormat="1" ht="12.75">
      <c r="A81" s="78" t="s">
        <v>206</v>
      </c>
      <c r="B81" s="19" t="s">
        <v>56</v>
      </c>
      <c r="C81" s="19" t="s">
        <v>57</v>
      </c>
      <c r="D81" s="8"/>
      <c r="E81" s="19"/>
      <c r="F81" s="19"/>
      <c r="G81" s="19"/>
      <c r="H81" s="19"/>
      <c r="I81" s="190">
        <v>0</v>
      </c>
      <c r="J81" s="55"/>
      <c r="K81" s="56"/>
    </row>
    <row r="82" spans="1:9" ht="12.75">
      <c r="A82" s="23"/>
      <c r="B82" s="8"/>
      <c r="C82" s="8" t="s">
        <v>58</v>
      </c>
      <c r="D82" s="8"/>
      <c r="E82" s="8"/>
      <c r="F82" s="8"/>
      <c r="G82" s="8"/>
      <c r="H82" s="8"/>
      <c r="I82" s="192"/>
    </row>
    <row r="83" spans="1:9" ht="12.75">
      <c r="A83" s="23"/>
      <c r="B83" s="8"/>
      <c r="C83" s="199"/>
      <c r="D83" s="199"/>
      <c r="E83" s="199"/>
      <c r="F83" s="199"/>
      <c r="G83" s="199"/>
      <c r="H83" s="199"/>
      <c r="I83" s="200"/>
    </row>
    <row r="84" spans="1:9" ht="12.75">
      <c r="A84" s="187"/>
      <c r="B84" s="188"/>
      <c r="C84" s="8"/>
      <c r="D84" s="8"/>
      <c r="E84" s="8"/>
      <c r="F84" s="8"/>
      <c r="G84" s="8"/>
      <c r="H84" s="8"/>
      <c r="I84" s="192"/>
    </row>
    <row r="85" spans="1:9" ht="12.75">
      <c r="A85" s="74"/>
      <c r="B85" s="21"/>
      <c r="C85" s="20" t="s">
        <v>254</v>
      </c>
      <c r="D85" s="21"/>
      <c r="E85" s="21"/>
      <c r="F85" s="21"/>
      <c r="G85" s="21"/>
      <c r="H85" s="21"/>
      <c r="I85" s="84">
        <f>SUM(I61:I81)</f>
        <v>5500</v>
      </c>
    </row>
    <row r="86" spans="1:9" ht="12.75">
      <c r="A86" s="203"/>
      <c r="B86" s="199"/>
      <c r="C86" s="199"/>
      <c r="D86" s="199"/>
      <c r="E86" s="199"/>
      <c r="F86" s="199"/>
      <c r="G86" s="199"/>
      <c r="H86" s="199"/>
      <c r="I86" s="204"/>
    </row>
    <row r="87" spans="1:9" ht="12.75">
      <c r="A87" s="26" t="s">
        <v>164</v>
      </c>
      <c r="B87" s="62" t="s">
        <v>59</v>
      </c>
      <c r="C87" s="27"/>
      <c r="D87" s="27"/>
      <c r="E87" s="27"/>
      <c r="F87" s="27"/>
      <c r="G87" s="27"/>
      <c r="H87" s="27"/>
      <c r="I87" s="34"/>
    </row>
    <row r="88" spans="1:9" ht="12.75">
      <c r="A88" s="187"/>
      <c r="B88" s="188"/>
      <c r="C88" s="188"/>
      <c r="D88" s="188"/>
      <c r="E88" s="188"/>
      <c r="F88" s="188"/>
      <c r="G88" s="188"/>
      <c r="H88" s="188"/>
      <c r="I88" s="189"/>
    </row>
    <row r="89" spans="1:11" s="49" customFormat="1" ht="12.75">
      <c r="A89" s="78" t="s">
        <v>275</v>
      </c>
      <c r="B89" s="19" t="s">
        <v>60</v>
      </c>
      <c r="C89" s="19" t="s">
        <v>61</v>
      </c>
      <c r="D89" s="8"/>
      <c r="E89" s="19"/>
      <c r="F89" s="19"/>
      <c r="G89" s="19"/>
      <c r="H89" s="19"/>
      <c r="I89" s="79">
        <v>67700</v>
      </c>
      <c r="J89" s="160">
        <f>ROUND(I89*0.25/1.04*0.19,2)</f>
        <v>3092.07</v>
      </c>
      <c r="K89" s="56"/>
    </row>
    <row r="90" spans="1:10" ht="12.75">
      <c r="A90" s="23"/>
      <c r="B90" s="8"/>
      <c r="C90" s="8"/>
      <c r="D90" s="8"/>
      <c r="E90" s="8"/>
      <c r="F90" s="8"/>
      <c r="G90" s="8"/>
      <c r="H90" s="8"/>
      <c r="I90" s="80"/>
      <c r="J90" s="53">
        <f>SUM(J62:J89)</f>
        <v>3224.52</v>
      </c>
    </row>
    <row r="91" spans="1:9" ht="12.75">
      <c r="A91" s="23"/>
      <c r="B91" s="8"/>
      <c r="C91" s="8"/>
      <c r="D91" s="64" t="s">
        <v>62</v>
      </c>
      <c r="E91" s="64"/>
      <c r="F91" s="64" t="s">
        <v>63</v>
      </c>
      <c r="G91" s="8"/>
      <c r="H91" s="64" t="s">
        <v>64</v>
      </c>
      <c r="I91" s="81" t="s">
        <v>65</v>
      </c>
    </row>
    <row r="92" spans="1:9" ht="12.75">
      <c r="A92" s="23"/>
      <c r="B92" s="8"/>
      <c r="C92" s="8"/>
      <c r="D92" s="64"/>
      <c r="E92" s="64"/>
      <c r="F92" s="64" t="s">
        <v>66</v>
      </c>
      <c r="G92" s="8"/>
      <c r="H92" s="65"/>
      <c r="I92" s="81" t="s">
        <v>67</v>
      </c>
    </row>
    <row r="93" spans="1:9" ht="12.75">
      <c r="A93" s="23"/>
      <c r="B93" s="8"/>
      <c r="C93" s="8"/>
      <c r="D93" s="8"/>
      <c r="E93" s="8"/>
      <c r="F93" s="66" t="s">
        <v>79</v>
      </c>
      <c r="G93" s="8"/>
      <c r="H93" s="66" t="s">
        <v>79</v>
      </c>
      <c r="I93" s="82" t="s">
        <v>68</v>
      </c>
    </row>
    <row r="94" spans="1:9" ht="12.75">
      <c r="A94" s="23"/>
      <c r="B94" s="8"/>
      <c r="C94" s="8"/>
      <c r="D94" s="67">
        <v>1</v>
      </c>
      <c r="E94" s="67"/>
      <c r="F94" s="67">
        <v>2</v>
      </c>
      <c r="G94" s="67"/>
      <c r="H94" s="67">
        <v>3</v>
      </c>
      <c r="I94" s="83">
        <v>4</v>
      </c>
    </row>
    <row r="95" spans="1:9" ht="12.75" customHeight="1">
      <c r="A95" s="23"/>
      <c r="B95" s="8"/>
      <c r="C95" s="8"/>
      <c r="D95" s="64">
        <v>2001</v>
      </c>
      <c r="E95" s="70"/>
      <c r="F95" s="68">
        <v>75872.32</v>
      </c>
      <c r="G95" s="68"/>
      <c r="H95" s="402">
        <v>1.073713</v>
      </c>
      <c r="I95" s="403">
        <v>70663.5</v>
      </c>
    </row>
    <row r="96" spans="1:9" ht="12.75" customHeight="1">
      <c r="A96" s="23"/>
      <c r="B96" s="8"/>
      <c r="C96" s="8"/>
      <c r="D96" s="64">
        <v>2002</v>
      </c>
      <c r="E96" s="70"/>
      <c r="F96" s="68">
        <v>60441.05</v>
      </c>
      <c r="G96" s="68"/>
      <c r="H96" s="402">
        <v>0.85</v>
      </c>
      <c r="I96" s="403">
        <f>F96/H96</f>
        <v>71107.11764705883</v>
      </c>
    </row>
    <row r="97" spans="1:9" ht="12.75" customHeight="1">
      <c r="A97" s="23"/>
      <c r="B97" s="8"/>
      <c r="C97" s="8"/>
      <c r="D97" s="64">
        <v>2003</v>
      </c>
      <c r="E97" s="70"/>
      <c r="F97" s="68">
        <v>64951.9</v>
      </c>
      <c r="G97" s="68"/>
      <c r="H97" s="402">
        <v>0.85</v>
      </c>
      <c r="I97" s="211">
        <f>F97/H97</f>
        <v>76414</v>
      </c>
    </row>
    <row r="98" spans="1:9" ht="12.75" customHeight="1">
      <c r="A98" s="23"/>
      <c r="B98" s="8"/>
      <c r="C98" s="8"/>
      <c r="D98" s="64">
        <v>2004</v>
      </c>
      <c r="E98" s="70"/>
      <c r="F98" s="68">
        <v>85268.4</v>
      </c>
      <c r="G98" s="68"/>
      <c r="H98" s="402">
        <v>1.2</v>
      </c>
      <c r="I98" s="211">
        <v>71057</v>
      </c>
    </row>
    <row r="99" spans="1:9" ht="12.75" customHeight="1">
      <c r="A99" s="23"/>
      <c r="B99" s="8"/>
      <c r="C99" s="8"/>
      <c r="D99" s="264">
        <v>2005</v>
      </c>
      <c r="E99" s="265"/>
      <c r="F99" s="266">
        <v>78591.6</v>
      </c>
      <c r="G99" s="266"/>
      <c r="H99" s="404">
        <v>1.18</v>
      </c>
      <c r="I99" s="405">
        <f>F99/H99</f>
        <v>66603.05084745763</v>
      </c>
    </row>
    <row r="100" spans="1:9" ht="12.75">
      <c r="A100" s="23"/>
      <c r="B100" s="70"/>
      <c r="C100" s="8"/>
      <c r="D100" s="266"/>
      <c r="E100" s="8"/>
      <c r="F100" s="71"/>
      <c r="G100" s="8"/>
      <c r="H100" s="65" t="s">
        <v>69</v>
      </c>
      <c r="I100" s="403">
        <f>SUM(I95:I99)/5</f>
        <v>71168.93369890327</v>
      </c>
    </row>
    <row r="101" spans="1:9" ht="12.75">
      <c r="A101" s="23"/>
      <c r="B101" s="8"/>
      <c r="C101" s="8"/>
      <c r="D101" s="8"/>
      <c r="E101" s="8"/>
      <c r="F101" s="8"/>
      <c r="G101" s="8"/>
      <c r="H101" s="8"/>
      <c r="I101" s="80"/>
    </row>
    <row r="102" spans="1:9" ht="12.75">
      <c r="A102" s="23"/>
      <c r="B102" s="8"/>
      <c r="C102" s="8"/>
      <c r="D102" s="8" t="s">
        <v>70</v>
      </c>
      <c r="E102" s="8"/>
      <c r="F102" s="68">
        <f>I85</f>
        <v>5500</v>
      </c>
      <c r="G102" s="8" t="s">
        <v>78</v>
      </c>
      <c r="H102" s="8"/>
      <c r="I102" s="80"/>
    </row>
    <row r="103" spans="1:9" ht="12.75">
      <c r="A103" s="23"/>
      <c r="B103" s="8"/>
      <c r="C103" s="8"/>
      <c r="D103" s="8" t="s">
        <v>71</v>
      </c>
      <c r="E103" s="8"/>
      <c r="F103" s="198">
        <f>I57</f>
        <v>73200</v>
      </c>
      <c r="G103" s="8" t="s">
        <v>78</v>
      </c>
      <c r="H103" s="8"/>
      <c r="I103" s="80"/>
    </row>
    <row r="104" spans="1:9" ht="12.75">
      <c r="A104" s="23"/>
      <c r="B104" s="8"/>
      <c r="C104" s="8"/>
      <c r="D104" s="8" t="s">
        <v>72</v>
      </c>
      <c r="E104" s="8"/>
      <c r="F104" s="68">
        <f>F103-F102</f>
        <v>67700</v>
      </c>
      <c r="G104" s="8" t="s">
        <v>78</v>
      </c>
      <c r="H104" s="8"/>
      <c r="I104" s="80"/>
    </row>
    <row r="105" spans="1:9" ht="12.75">
      <c r="A105" s="23"/>
      <c r="B105" s="8"/>
      <c r="C105" s="8"/>
      <c r="D105" s="8"/>
      <c r="E105" s="8"/>
      <c r="F105" s="8"/>
      <c r="G105" s="8"/>
      <c r="H105" s="8"/>
      <c r="I105" s="80"/>
    </row>
    <row r="106" spans="1:9" ht="12.75">
      <c r="A106" s="23"/>
      <c r="B106" s="8"/>
      <c r="C106" s="8"/>
      <c r="D106" s="7" t="s">
        <v>270</v>
      </c>
      <c r="E106" s="8"/>
      <c r="F106" s="8"/>
      <c r="G106" s="8"/>
      <c r="H106" s="8"/>
      <c r="I106" s="80"/>
    </row>
    <row r="107" spans="1:9" ht="12.75">
      <c r="A107" s="23"/>
      <c r="B107" s="8"/>
      <c r="C107" s="8"/>
      <c r="D107" s="8"/>
      <c r="E107" s="8"/>
      <c r="F107" s="8"/>
      <c r="G107" s="8"/>
      <c r="H107" s="8"/>
      <c r="I107" s="80"/>
    </row>
    <row r="108" spans="1:9" ht="12.75">
      <c r="A108" s="23"/>
      <c r="B108" s="8"/>
      <c r="C108" s="8"/>
      <c r="D108" s="7" t="s">
        <v>73</v>
      </c>
      <c r="E108" s="8"/>
      <c r="F108" s="205">
        <f>F104</f>
        <v>67700</v>
      </c>
      <c r="G108" s="8" t="s">
        <v>78</v>
      </c>
      <c r="H108" s="64" t="s">
        <v>74</v>
      </c>
      <c r="I108" s="80"/>
    </row>
    <row r="109" spans="1:9" ht="12.75">
      <c r="A109" s="23"/>
      <c r="B109" s="8"/>
      <c r="C109" s="8"/>
      <c r="D109" s="71" t="s">
        <v>75</v>
      </c>
      <c r="E109" s="8"/>
      <c r="F109" s="206">
        <f>I100</f>
        <v>71168.93369890327</v>
      </c>
      <c r="G109" s="8" t="s">
        <v>76</v>
      </c>
      <c r="H109" s="207">
        <f>F108/F109</f>
        <v>0.9512577536488125</v>
      </c>
      <c r="I109" s="80"/>
    </row>
    <row r="110" spans="1:9" ht="12.75">
      <c r="A110" s="23"/>
      <c r="B110" s="8"/>
      <c r="C110" s="8"/>
      <c r="D110" s="8"/>
      <c r="E110" s="8"/>
      <c r="F110" s="8"/>
      <c r="G110" s="8"/>
      <c r="H110" s="8"/>
      <c r="I110" s="80"/>
    </row>
    <row r="111" spans="1:9" ht="12.75">
      <c r="A111" s="23"/>
      <c r="B111" s="8"/>
      <c r="C111" s="8"/>
      <c r="D111" s="63"/>
      <c r="E111" s="64"/>
      <c r="F111" s="63"/>
      <c r="G111" s="8"/>
      <c r="H111" s="63"/>
      <c r="I111" s="80"/>
    </row>
    <row r="112" spans="1:9" ht="12.75">
      <c r="A112" s="23"/>
      <c r="B112" s="8"/>
      <c r="C112" s="8"/>
      <c r="D112" s="64" t="s">
        <v>62</v>
      </c>
      <c r="E112" s="64"/>
      <c r="F112" s="196" t="s">
        <v>65</v>
      </c>
      <c r="G112" s="8"/>
      <c r="H112" s="64" t="s">
        <v>64</v>
      </c>
      <c r="I112" s="82" t="s">
        <v>63</v>
      </c>
    </row>
    <row r="113" spans="1:9" ht="12.75">
      <c r="A113" s="23"/>
      <c r="B113" s="8"/>
      <c r="C113" s="8"/>
      <c r="D113" s="64"/>
      <c r="E113" s="64"/>
      <c r="F113" s="196" t="s">
        <v>208</v>
      </c>
      <c r="G113" s="8"/>
      <c r="H113" s="63"/>
      <c r="I113" s="82" t="s">
        <v>66</v>
      </c>
    </row>
    <row r="114" spans="1:9" ht="12.75">
      <c r="A114" s="23"/>
      <c r="B114" s="8"/>
      <c r="C114" s="8"/>
      <c r="D114" s="8"/>
      <c r="E114" s="8"/>
      <c r="F114" s="66" t="s">
        <v>207</v>
      </c>
      <c r="G114" s="199"/>
      <c r="H114" s="65" t="s">
        <v>79</v>
      </c>
      <c r="I114" s="208" t="s">
        <v>79</v>
      </c>
    </row>
    <row r="115" spans="1:9" ht="12.75">
      <c r="A115" s="23"/>
      <c r="B115" s="8"/>
      <c r="C115" s="8"/>
      <c r="D115" s="209"/>
      <c r="E115" s="209"/>
      <c r="F115" s="209"/>
      <c r="G115" s="209"/>
      <c r="H115" s="209"/>
      <c r="I115" s="210"/>
    </row>
    <row r="116" spans="1:9" ht="12.75">
      <c r="A116" s="23"/>
      <c r="B116" s="8"/>
      <c r="C116" s="8"/>
      <c r="D116" s="64">
        <v>2007</v>
      </c>
      <c r="E116" s="8"/>
      <c r="F116" s="211">
        <f>F109</f>
        <v>71168.93369890327</v>
      </c>
      <c r="G116" s="8"/>
      <c r="H116" s="69">
        <v>0.95</v>
      </c>
      <c r="I116" s="212">
        <f>H116*F116</f>
        <v>67610.4870139581</v>
      </c>
    </row>
    <row r="117" spans="1:9" ht="12.75">
      <c r="A117" s="203"/>
      <c r="B117" s="199"/>
      <c r="C117" s="199"/>
      <c r="D117" s="199"/>
      <c r="E117" s="199"/>
      <c r="F117" s="199"/>
      <c r="G117" s="199"/>
      <c r="H117" s="199"/>
      <c r="I117" s="204"/>
    </row>
    <row r="118" spans="1:9" ht="12.75">
      <c r="A118" s="63"/>
      <c r="B118" s="63"/>
      <c r="C118" s="8"/>
      <c r="D118" s="64"/>
      <c r="E118" s="64"/>
      <c r="F118" s="64"/>
      <c r="G118" s="8"/>
      <c r="H118" s="64"/>
      <c r="I118" s="213"/>
    </row>
    <row r="119" spans="1:9" ht="12.75">
      <c r="A119" s="63"/>
      <c r="B119" s="63"/>
      <c r="C119" s="63"/>
      <c r="D119" s="63"/>
      <c r="E119" s="64"/>
      <c r="F119" s="63"/>
      <c r="G119" s="8"/>
      <c r="H119" s="65"/>
      <c r="I119" s="196"/>
    </row>
    <row r="120" spans="1:9" ht="12.75">
      <c r="A120" s="63"/>
      <c r="B120" s="63"/>
      <c r="C120" s="63"/>
      <c r="D120" s="63"/>
      <c r="E120" s="8"/>
      <c r="F120" s="63"/>
      <c r="G120" s="8"/>
      <c r="H120" s="8"/>
      <c r="I120" s="64"/>
    </row>
    <row r="121" spans="1:9" ht="12.75">
      <c r="A121" s="63"/>
      <c r="B121" s="63"/>
      <c r="C121" s="63"/>
      <c r="D121" s="63"/>
      <c r="E121" s="64"/>
      <c r="F121" s="63"/>
      <c r="G121" s="64"/>
      <c r="H121" s="64"/>
      <c r="I121" s="64"/>
    </row>
    <row r="122" spans="1:9" ht="12.75">
      <c r="A122" s="63"/>
      <c r="B122" s="63"/>
      <c r="C122" s="63"/>
      <c r="D122" s="63"/>
      <c r="E122" s="8"/>
      <c r="F122" s="63"/>
      <c r="G122" s="8"/>
      <c r="H122" s="69"/>
      <c r="I122" s="211"/>
    </row>
    <row r="123" spans="1:9" ht="12.75">
      <c r="A123" s="63" t="s">
        <v>86</v>
      </c>
      <c r="B123" s="63"/>
      <c r="C123" s="8"/>
      <c r="D123" s="8" t="s">
        <v>247</v>
      </c>
      <c r="E123" s="8"/>
      <c r="F123" s="63"/>
      <c r="G123" s="8"/>
      <c r="H123" s="8"/>
      <c r="I123" s="8"/>
    </row>
    <row r="124" spans="1:9" ht="12.75">
      <c r="A124" s="63"/>
      <c r="B124" s="63"/>
      <c r="C124" s="63"/>
      <c r="D124" s="72" t="s">
        <v>167</v>
      </c>
      <c r="E124" s="8"/>
      <c r="F124" s="63"/>
      <c r="G124" s="8"/>
      <c r="H124" s="8"/>
      <c r="I124" s="8"/>
    </row>
    <row r="125" spans="1:9" ht="12.75">
      <c r="A125" s="63"/>
      <c r="B125" s="63"/>
      <c r="C125" s="8"/>
      <c r="D125" s="8"/>
      <c r="E125" s="8"/>
      <c r="F125" s="8"/>
      <c r="G125" s="8"/>
      <c r="H125" s="8"/>
      <c r="I125" s="8"/>
    </row>
    <row r="126" spans="1:9" ht="12.75">
      <c r="A126" s="63"/>
      <c r="B126" s="63"/>
      <c r="C126" s="8"/>
      <c r="D126" s="8"/>
      <c r="E126" s="8"/>
      <c r="F126" s="8"/>
      <c r="G126" s="8"/>
      <c r="H126" s="8"/>
      <c r="I126" s="8"/>
    </row>
    <row r="127" spans="1:9" ht="12.75">
      <c r="A127" s="63"/>
      <c r="B127" s="63"/>
      <c r="C127" s="8"/>
      <c r="D127" s="8"/>
      <c r="E127" s="8"/>
      <c r="F127" s="8"/>
      <c r="G127" s="8"/>
      <c r="H127" s="8"/>
      <c r="I127" s="8"/>
    </row>
    <row r="128" spans="1:9" ht="12.75">
      <c r="A128" s="63"/>
      <c r="B128" s="63"/>
      <c r="C128" s="8"/>
      <c r="D128" s="8"/>
      <c r="E128" s="8"/>
      <c r="F128" s="8"/>
      <c r="G128" s="8"/>
      <c r="H128" s="8"/>
      <c r="I128" s="8"/>
    </row>
    <row r="129" spans="1:9" ht="12.75">
      <c r="A129" s="63"/>
      <c r="B129" s="63"/>
      <c r="C129" s="8"/>
      <c r="D129" s="8"/>
      <c r="E129" s="8"/>
      <c r="F129" s="8"/>
      <c r="G129" s="8"/>
      <c r="H129" s="8"/>
      <c r="I129" s="8"/>
    </row>
    <row r="130" spans="1:9" ht="12.75">
      <c r="A130" s="63"/>
      <c r="B130" s="63"/>
      <c r="C130" s="8"/>
      <c r="D130" s="8"/>
      <c r="E130" s="8"/>
      <c r="F130" s="8"/>
      <c r="G130" s="8"/>
      <c r="H130" s="8"/>
      <c r="I130" s="8"/>
    </row>
    <row r="131" spans="1:9" ht="12.75">
      <c r="A131" s="63"/>
      <c r="B131" s="63"/>
      <c r="C131" s="8"/>
      <c r="D131" s="8"/>
      <c r="E131" s="8"/>
      <c r="F131" s="8"/>
      <c r="G131" s="8"/>
      <c r="H131" s="8"/>
      <c r="I131" s="8"/>
    </row>
    <row r="132" spans="1:9" ht="12.75">
      <c r="A132" s="63"/>
      <c r="B132" s="63"/>
      <c r="C132" s="8"/>
      <c r="D132" s="8"/>
      <c r="E132" s="8"/>
      <c r="F132" s="8"/>
      <c r="G132" s="8"/>
      <c r="H132" s="8"/>
      <c r="I132" s="8"/>
    </row>
    <row r="133" spans="1:9" ht="12.75">
      <c r="A133" s="63"/>
      <c r="B133" s="63"/>
      <c r="C133" s="8"/>
      <c r="D133" s="8"/>
      <c r="E133" s="8"/>
      <c r="F133" s="8"/>
      <c r="G133" s="8"/>
      <c r="H133" s="8"/>
      <c r="I133" s="8"/>
    </row>
    <row r="134" spans="1:9" ht="12.75">
      <c r="A134" s="63"/>
      <c r="B134" s="63"/>
      <c r="C134" s="8"/>
      <c r="D134" s="8"/>
      <c r="E134" s="8"/>
      <c r="F134" s="8"/>
      <c r="G134" s="8"/>
      <c r="H134" s="8"/>
      <c r="I134" s="8"/>
    </row>
    <row r="135" spans="1:9" ht="12.75">
      <c r="A135" s="63"/>
      <c r="B135" s="63"/>
      <c r="C135" s="8"/>
      <c r="D135" s="8"/>
      <c r="E135" s="8"/>
      <c r="F135" s="8"/>
      <c r="G135" s="8"/>
      <c r="H135" s="8"/>
      <c r="I135" s="8"/>
    </row>
    <row r="136" spans="1:9" ht="12.75">
      <c r="A136" s="63"/>
      <c r="B136" s="63"/>
      <c r="C136" s="8"/>
      <c r="D136" s="8"/>
      <c r="E136" s="8"/>
      <c r="F136" s="8"/>
      <c r="G136" s="8"/>
      <c r="H136" s="8"/>
      <c r="I136" s="8"/>
    </row>
    <row r="137" spans="3:9" ht="12.75">
      <c r="C137" s="58"/>
      <c r="D137" s="58"/>
      <c r="E137" s="58"/>
      <c r="F137" s="58"/>
      <c r="G137" s="58"/>
      <c r="H137" s="58"/>
      <c r="I137" s="58"/>
    </row>
    <row r="138" spans="3:9" ht="12.75">
      <c r="C138" s="58"/>
      <c r="D138" s="58"/>
      <c r="E138" s="58"/>
      <c r="F138" s="58"/>
      <c r="G138" s="58"/>
      <c r="H138" s="58"/>
      <c r="I138" s="58"/>
    </row>
    <row r="139" spans="3:9" ht="12.75">
      <c r="C139" s="58"/>
      <c r="D139" s="58"/>
      <c r="E139" s="58"/>
      <c r="F139" s="58"/>
      <c r="G139" s="58"/>
      <c r="H139" s="58"/>
      <c r="I139" s="58"/>
    </row>
    <row r="140" spans="3:9" ht="12.75">
      <c r="C140" s="58"/>
      <c r="D140" s="58"/>
      <c r="E140" s="58"/>
      <c r="F140" s="58"/>
      <c r="G140" s="58"/>
      <c r="H140" s="58"/>
      <c r="I140" s="58"/>
    </row>
    <row r="141" spans="3:9" ht="12.75">
      <c r="C141" s="58"/>
      <c r="D141" s="58"/>
      <c r="E141" s="58"/>
      <c r="F141" s="58"/>
      <c r="G141" s="58"/>
      <c r="H141" s="58"/>
      <c r="I141" s="58"/>
    </row>
    <row r="142" spans="3:9" ht="12.75">
      <c r="C142" s="58"/>
      <c r="D142" s="58"/>
      <c r="E142" s="58"/>
      <c r="F142" s="58"/>
      <c r="G142" s="58"/>
      <c r="H142" s="58"/>
      <c r="I142" s="58"/>
    </row>
    <row r="143" spans="3:9" ht="12.75">
      <c r="C143" s="58"/>
      <c r="D143" s="58"/>
      <c r="E143" s="58"/>
      <c r="F143" s="58"/>
      <c r="G143" s="58"/>
      <c r="H143" s="58"/>
      <c r="I143" s="58"/>
    </row>
    <row r="144" spans="3:9" ht="12.75">
      <c r="C144" s="58"/>
      <c r="D144" s="58"/>
      <c r="E144" s="58"/>
      <c r="F144" s="58"/>
      <c r="G144" s="58"/>
      <c r="H144" s="58"/>
      <c r="I144" s="58"/>
    </row>
    <row r="145" spans="3:9" ht="12.75">
      <c r="C145" s="58"/>
      <c r="D145" s="58"/>
      <c r="E145" s="58"/>
      <c r="F145" s="58"/>
      <c r="G145" s="58"/>
      <c r="H145" s="58"/>
      <c r="I145" s="58"/>
    </row>
    <row r="146" spans="3:9" ht="12.75">
      <c r="C146" s="58"/>
      <c r="D146" s="58"/>
      <c r="E146" s="58"/>
      <c r="F146" s="58"/>
      <c r="G146" s="58"/>
      <c r="H146" s="58"/>
      <c r="I146" s="58"/>
    </row>
    <row r="147" spans="3:9" ht="12.75">
      <c r="C147" s="58"/>
      <c r="D147" s="58"/>
      <c r="E147" s="58"/>
      <c r="F147" s="58"/>
      <c r="G147" s="58"/>
      <c r="H147" s="58"/>
      <c r="I147" s="58"/>
    </row>
    <row r="148" spans="3:9" ht="12.75">
      <c r="C148" s="58"/>
      <c r="D148" s="58"/>
      <c r="E148" s="58"/>
      <c r="F148" s="58"/>
      <c r="G148" s="58"/>
      <c r="H148" s="58"/>
      <c r="I148" s="58"/>
    </row>
    <row r="149" spans="3:9" ht="12.75">
      <c r="C149" s="58"/>
      <c r="D149" s="58"/>
      <c r="E149" s="58"/>
      <c r="F149" s="58"/>
      <c r="G149" s="58"/>
      <c r="H149" s="58"/>
      <c r="I149" s="58"/>
    </row>
    <row r="150" spans="3:9" ht="12.75">
      <c r="C150" s="58"/>
      <c r="D150" s="58"/>
      <c r="E150" s="58"/>
      <c r="F150" s="58"/>
      <c r="G150" s="58"/>
      <c r="H150" s="58"/>
      <c r="I150" s="58"/>
    </row>
    <row r="151" spans="3:9" ht="12.75">
      <c r="C151" s="58"/>
      <c r="D151" s="58"/>
      <c r="E151" s="58"/>
      <c r="F151" s="58"/>
      <c r="G151" s="58"/>
      <c r="H151" s="58"/>
      <c r="I151" s="58"/>
    </row>
    <row r="152" spans="3:9" ht="12.75">
      <c r="C152" s="58"/>
      <c r="D152" s="58"/>
      <c r="E152" s="58"/>
      <c r="F152" s="58"/>
      <c r="G152" s="58"/>
      <c r="H152" s="58"/>
      <c r="I152" s="58"/>
    </row>
    <row r="153" spans="3:9" ht="12.75">
      <c r="C153" s="58"/>
      <c r="D153" s="58"/>
      <c r="E153" s="58"/>
      <c r="F153" s="58"/>
      <c r="G153" s="58"/>
      <c r="H153" s="58"/>
      <c r="I153" s="58"/>
    </row>
    <row r="154" spans="3:9" ht="12.75">
      <c r="C154" s="58"/>
      <c r="D154" s="58"/>
      <c r="E154" s="58"/>
      <c r="F154" s="58"/>
      <c r="G154" s="58"/>
      <c r="H154" s="58"/>
      <c r="I154" s="58"/>
    </row>
    <row r="155" spans="3:9" ht="12.75">
      <c r="C155" s="58"/>
      <c r="D155" s="58"/>
      <c r="E155" s="58"/>
      <c r="F155" s="58"/>
      <c r="G155" s="58"/>
      <c r="H155" s="58"/>
      <c r="I155" s="58"/>
    </row>
    <row r="156" spans="3:9" ht="12.75">
      <c r="C156" s="58"/>
      <c r="D156" s="58"/>
      <c r="E156" s="58"/>
      <c r="F156" s="58"/>
      <c r="G156" s="58"/>
      <c r="H156" s="58"/>
      <c r="I156" s="58"/>
    </row>
    <row r="157" spans="3:9" ht="12.75">
      <c r="C157" s="58"/>
      <c r="D157" s="58"/>
      <c r="E157" s="58"/>
      <c r="F157" s="58"/>
      <c r="G157" s="58"/>
      <c r="H157" s="58"/>
      <c r="I157" s="58"/>
    </row>
    <row r="158" spans="3:9" ht="12.75">
      <c r="C158" s="58"/>
      <c r="D158" s="58"/>
      <c r="E158" s="58"/>
      <c r="F158" s="58"/>
      <c r="G158" s="58"/>
      <c r="H158" s="58"/>
      <c r="I158" s="58"/>
    </row>
    <row r="159" spans="3:9" ht="12.75">
      <c r="C159" s="58"/>
      <c r="D159" s="58"/>
      <c r="E159" s="58"/>
      <c r="F159" s="58"/>
      <c r="G159" s="58"/>
      <c r="H159" s="58"/>
      <c r="I159" s="58"/>
    </row>
    <row r="160" spans="3:9" ht="12.75">
      <c r="C160" s="58"/>
      <c r="D160" s="58"/>
      <c r="E160" s="58"/>
      <c r="F160" s="58"/>
      <c r="G160" s="58"/>
      <c r="H160" s="58"/>
      <c r="I160" s="58"/>
    </row>
    <row r="161" spans="3:9" ht="12.75">
      <c r="C161" s="58"/>
      <c r="D161" s="58"/>
      <c r="E161" s="58"/>
      <c r="F161" s="58"/>
      <c r="G161" s="58"/>
      <c r="H161" s="58"/>
      <c r="I161" s="58"/>
    </row>
    <row r="162" spans="3:9" ht="12.75">
      <c r="C162" s="58"/>
      <c r="D162" s="58"/>
      <c r="E162" s="58"/>
      <c r="F162" s="58"/>
      <c r="G162" s="58"/>
      <c r="H162" s="58"/>
      <c r="I162" s="58"/>
    </row>
    <row r="163" spans="3:9" ht="12.75">
      <c r="C163" s="58"/>
      <c r="D163" s="58"/>
      <c r="E163" s="58"/>
      <c r="F163" s="58"/>
      <c r="G163" s="58"/>
      <c r="H163" s="58"/>
      <c r="I163" s="58"/>
    </row>
    <row r="164" spans="3:9" ht="12.75">
      <c r="C164" s="58"/>
      <c r="D164" s="58"/>
      <c r="E164" s="58"/>
      <c r="F164" s="58"/>
      <c r="G164" s="58"/>
      <c r="H164" s="58"/>
      <c r="I164" s="58"/>
    </row>
    <row r="165" spans="3:9" ht="12.75">
      <c r="C165" s="58"/>
      <c r="D165" s="58"/>
      <c r="E165" s="58"/>
      <c r="F165" s="58"/>
      <c r="G165" s="58"/>
      <c r="H165" s="58"/>
      <c r="I165" s="58"/>
    </row>
    <row r="166" spans="3:9" ht="12.75">
      <c r="C166" s="58"/>
      <c r="D166" s="58"/>
      <c r="E166" s="58"/>
      <c r="F166" s="58"/>
      <c r="G166" s="58"/>
      <c r="H166" s="58"/>
      <c r="I166" s="58"/>
    </row>
    <row r="167" spans="3:9" ht="12.75">
      <c r="C167" s="58"/>
      <c r="D167" s="58"/>
      <c r="E167" s="58"/>
      <c r="F167" s="58"/>
      <c r="G167" s="58"/>
      <c r="H167" s="58"/>
      <c r="I167" s="58"/>
    </row>
    <row r="168" spans="3:9" ht="12.75">
      <c r="C168" s="58"/>
      <c r="D168" s="58"/>
      <c r="E168" s="58"/>
      <c r="F168" s="58"/>
      <c r="G168" s="58"/>
      <c r="H168" s="58"/>
      <c r="I168" s="58"/>
    </row>
    <row r="169" spans="3:9" ht="12.75">
      <c r="C169" s="58"/>
      <c r="D169" s="58"/>
      <c r="E169" s="58"/>
      <c r="F169" s="58"/>
      <c r="G169" s="58"/>
      <c r="H169" s="58"/>
      <c r="I169" s="58"/>
    </row>
    <row r="170" spans="3:9" ht="12.75">
      <c r="C170" s="58"/>
      <c r="D170" s="58"/>
      <c r="E170" s="58"/>
      <c r="F170" s="58"/>
      <c r="G170" s="58"/>
      <c r="H170" s="58"/>
      <c r="I170" s="58"/>
    </row>
    <row r="171" spans="3:9" ht="12.75">
      <c r="C171" s="58"/>
      <c r="D171" s="58"/>
      <c r="E171" s="58"/>
      <c r="F171" s="58"/>
      <c r="G171" s="58"/>
      <c r="H171" s="58"/>
      <c r="I171" s="58"/>
    </row>
    <row r="172" spans="3:9" ht="12.75">
      <c r="C172" s="58"/>
      <c r="D172" s="58"/>
      <c r="E172" s="58"/>
      <c r="F172" s="58"/>
      <c r="G172" s="58"/>
      <c r="H172" s="58"/>
      <c r="I172" s="58"/>
    </row>
    <row r="173" spans="3:9" ht="12.75">
      <c r="C173" s="58"/>
      <c r="D173" s="58"/>
      <c r="E173" s="58"/>
      <c r="F173" s="58"/>
      <c r="G173" s="58"/>
      <c r="H173" s="58"/>
      <c r="I173" s="58"/>
    </row>
    <row r="174" spans="3:9" ht="12.75">
      <c r="C174" s="58"/>
      <c r="D174" s="58"/>
      <c r="E174" s="58"/>
      <c r="F174" s="58"/>
      <c r="G174" s="58"/>
      <c r="H174" s="58"/>
      <c r="I174" s="58"/>
    </row>
    <row r="175" spans="3:9" ht="12.75">
      <c r="C175" s="58"/>
      <c r="D175" s="58"/>
      <c r="E175" s="58"/>
      <c r="F175" s="58"/>
      <c r="G175" s="58"/>
      <c r="H175" s="58"/>
      <c r="I175" s="58"/>
    </row>
    <row r="176" spans="3:9" ht="12.75">
      <c r="C176" s="58"/>
      <c r="D176" s="58"/>
      <c r="E176" s="58"/>
      <c r="F176" s="58"/>
      <c r="G176" s="58"/>
      <c r="H176" s="58"/>
      <c r="I176" s="58"/>
    </row>
    <row r="177" spans="3:9" ht="12.75">
      <c r="C177" s="58"/>
      <c r="D177" s="58"/>
      <c r="E177" s="58"/>
      <c r="F177" s="58"/>
      <c r="G177" s="58"/>
      <c r="H177" s="58"/>
      <c r="I177" s="58"/>
    </row>
    <row r="178" spans="3:9" ht="12.75">
      <c r="C178" s="58"/>
      <c r="D178" s="58"/>
      <c r="E178" s="58"/>
      <c r="F178" s="58"/>
      <c r="G178" s="58"/>
      <c r="H178" s="58"/>
      <c r="I178" s="58"/>
    </row>
    <row r="179" spans="3:9" ht="12.75">
      <c r="C179" s="58"/>
      <c r="D179" s="58"/>
      <c r="E179" s="58"/>
      <c r="F179" s="58"/>
      <c r="G179" s="58"/>
      <c r="H179" s="58"/>
      <c r="I179" s="58"/>
    </row>
    <row r="180" spans="3:9" ht="12.75">
      <c r="C180" s="58"/>
      <c r="D180" s="58"/>
      <c r="E180" s="58"/>
      <c r="F180" s="58"/>
      <c r="G180" s="58"/>
      <c r="H180" s="58"/>
      <c r="I180" s="58"/>
    </row>
    <row r="181" spans="3:9" ht="12.75">
      <c r="C181" s="58"/>
      <c r="D181" s="58"/>
      <c r="E181" s="58"/>
      <c r="F181" s="58"/>
      <c r="G181" s="58"/>
      <c r="H181" s="58"/>
      <c r="I181" s="58"/>
    </row>
    <row r="182" spans="3:9" ht="12.75">
      <c r="C182" s="58"/>
      <c r="D182" s="58"/>
      <c r="E182" s="58"/>
      <c r="F182" s="58"/>
      <c r="G182" s="58"/>
      <c r="H182" s="58"/>
      <c r="I182" s="58"/>
    </row>
  </sheetData>
  <printOptions/>
  <pageMargins left="0.7874015748031497" right="0.5905511811023623" top="0.9055118110236221" bottom="0.7874015748031497" header="0.5118110236220472" footer="0.5118110236220472"/>
  <pageSetup horizontalDpi="300" verticalDpi="300" orientation="portrait" paperSize="9" scale="84" r:id="rId1"/>
  <headerFooter alignWithMargins="0">
    <oddHeader>&amp;C&amp;N&amp;N</oddHeader>
    <oddFooter>&amp;C&amp;"Arial,Standard"&amp;9Seite &amp;P von &amp;N&amp;R&amp;D /&amp;T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28">
      <selection activeCell="H33" sqref="H33"/>
    </sheetView>
  </sheetViews>
  <sheetFormatPr defaultColWidth="11.421875" defaultRowHeight="12.75"/>
  <cols>
    <col min="1" max="1" width="14.140625" style="92" customWidth="1"/>
    <col min="2" max="3" width="13.57421875" style="92" customWidth="1"/>
    <col min="4" max="4" width="15.57421875" style="92" customWidth="1"/>
    <col min="5" max="5" width="13.57421875" style="131" customWidth="1"/>
    <col min="6" max="6" width="15.57421875" style="92" customWidth="1"/>
    <col min="7" max="16384" width="10.00390625" style="92" customWidth="1"/>
  </cols>
  <sheetData>
    <row r="1" spans="1:6" ht="12" customHeight="1">
      <c r="A1" s="423" t="s">
        <v>103</v>
      </c>
      <c r="B1" s="424"/>
      <c r="C1" s="425"/>
      <c r="D1" s="91" t="s">
        <v>142</v>
      </c>
      <c r="E1" s="423" t="s">
        <v>147</v>
      </c>
      <c r="F1" s="425"/>
    </row>
    <row r="2" spans="1:6" ht="11.25" customHeight="1">
      <c r="A2" s="93"/>
      <c r="C2" s="94"/>
      <c r="D2" s="95" t="s">
        <v>148</v>
      </c>
      <c r="E2" s="96"/>
      <c r="F2" s="97"/>
    </row>
    <row r="3" spans="1:6" ht="12" customHeight="1">
      <c r="A3" s="93"/>
      <c r="C3" s="94"/>
      <c r="D3" s="98" t="s">
        <v>78</v>
      </c>
      <c r="E3" s="99" t="s">
        <v>143</v>
      </c>
      <c r="F3" s="100" t="s">
        <v>78</v>
      </c>
    </row>
    <row r="4" spans="1:6" ht="11.25">
      <c r="A4" s="101" t="s">
        <v>155</v>
      </c>
      <c r="B4" s="102"/>
      <c r="C4" s="102"/>
      <c r="D4" s="103"/>
      <c r="E4" s="103"/>
      <c r="F4" s="104"/>
    </row>
    <row r="5" spans="1:6" ht="11.25">
      <c r="A5" s="105" t="s">
        <v>256</v>
      </c>
      <c r="B5" s="106"/>
      <c r="C5" s="107"/>
      <c r="D5" s="108"/>
      <c r="E5" s="109"/>
      <c r="F5" s="110"/>
    </row>
    <row r="6" spans="1:6" ht="11.25">
      <c r="A6" s="111" t="s">
        <v>145</v>
      </c>
      <c r="B6" s="92" t="s">
        <v>153</v>
      </c>
      <c r="C6" s="94"/>
      <c r="D6" s="112">
        <v>19800</v>
      </c>
      <c r="E6" s="113"/>
      <c r="F6" s="114"/>
    </row>
    <row r="7" spans="1:6" ht="11.25">
      <c r="A7" s="111" t="s">
        <v>144</v>
      </c>
      <c r="B7" s="92" t="s">
        <v>149</v>
      </c>
      <c r="C7" s="94"/>
      <c r="D7" s="112">
        <f>SUM(D6*0.1)</f>
        <v>1980</v>
      </c>
      <c r="E7" s="113">
        <v>1</v>
      </c>
      <c r="F7" s="114">
        <f>ROUND(D7*E7,2)</f>
        <v>1980</v>
      </c>
    </row>
    <row r="8" spans="1:6" ht="11.25">
      <c r="A8" s="93"/>
      <c r="B8" s="115" t="s">
        <v>150</v>
      </c>
      <c r="C8" s="116"/>
      <c r="D8" s="112">
        <f>SUM(D6*0.2)</f>
        <v>3960</v>
      </c>
      <c r="E8" s="113">
        <v>1</v>
      </c>
      <c r="F8" s="114">
        <f>ROUND(D8*E8,2)</f>
        <v>3960</v>
      </c>
    </row>
    <row r="9" spans="1:6" ht="11.25">
      <c r="A9" s="93"/>
      <c r="C9" s="94"/>
      <c r="D9" s="112"/>
      <c r="E9" s="113"/>
      <c r="F9" s="114"/>
    </row>
    <row r="10" spans="1:6" ht="11.25">
      <c r="A10" s="105" t="s">
        <v>257</v>
      </c>
      <c r="B10" s="106"/>
      <c r="C10" s="107"/>
      <c r="D10" s="108"/>
      <c r="E10" s="117"/>
      <c r="F10" s="118"/>
    </row>
    <row r="11" spans="1:6" ht="11.25">
      <c r="A11" s="60" t="s">
        <v>154</v>
      </c>
      <c r="B11" s="119"/>
      <c r="C11" s="120"/>
      <c r="D11" s="61"/>
      <c r="E11" s="121"/>
      <c r="F11" s="122"/>
    </row>
    <row r="12" spans="1:6" ht="11.25">
      <c r="A12" s="60"/>
      <c r="B12" s="119"/>
      <c r="C12" s="236"/>
      <c r="D12" s="123"/>
      <c r="E12" s="121"/>
      <c r="F12" s="122"/>
    </row>
    <row r="13" spans="1:6" ht="11.25">
      <c r="A13" s="111" t="s">
        <v>255</v>
      </c>
      <c r="C13" s="94"/>
      <c r="D13" s="112">
        <v>34046.1</v>
      </c>
      <c r="E13" s="113">
        <v>0.076</v>
      </c>
      <c r="F13" s="114">
        <f>ROUND(D13*E13,2)</f>
        <v>2587.5</v>
      </c>
    </row>
    <row r="14" spans="1:6" ht="11.25">
      <c r="A14" s="111" t="s">
        <v>144</v>
      </c>
      <c r="B14" s="92" t="s">
        <v>149</v>
      </c>
      <c r="C14" s="94"/>
      <c r="D14" s="112">
        <f>SUM(D13*0.1)</f>
        <v>3404.61</v>
      </c>
      <c r="E14" s="113">
        <f>E13</f>
        <v>0.076</v>
      </c>
      <c r="F14" s="114">
        <f>ROUND(D14*E14,2)</f>
        <v>258.75</v>
      </c>
    </row>
    <row r="15" spans="1:6" ht="11.25">
      <c r="A15" s="93"/>
      <c r="B15" s="115" t="s">
        <v>150</v>
      </c>
      <c r="C15" s="116"/>
      <c r="D15" s="112">
        <f>SUM(D13*0.2)</f>
        <v>6809.22</v>
      </c>
      <c r="E15" s="113">
        <f>E13</f>
        <v>0.076</v>
      </c>
      <c r="F15" s="114">
        <f>ROUND(D15*E15,2)</f>
        <v>517.5</v>
      </c>
    </row>
    <row r="16" spans="1:6" ht="11.25">
      <c r="A16" s="93"/>
      <c r="B16" s="92" t="s">
        <v>151</v>
      </c>
      <c r="C16" s="94"/>
      <c r="D16" s="112">
        <v>2200</v>
      </c>
      <c r="E16" s="113">
        <f>E13</f>
        <v>0.076</v>
      </c>
      <c r="F16" s="114">
        <f>ROUND(D16*E16,2)</f>
        <v>167.2</v>
      </c>
    </row>
    <row r="17" spans="1:6" ht="11.25">
      <c r="A17" s="93"/>
      <c r="C17" s="94"/>
      <c r="D17" s="112"/>
      <c r="E17" s="267"/>
      <c r="F17" s="114"/>
    </row>
    <row r="18" spans="1:6" ht="11.25">
      <c r="A18" s="105" t="s">
        <v>258</v>
      </c>
      <c r="B18" s="106"/>
      <c r="C18" s="107"/>
      <c r="D18" s="108"/>
      <c r="E18" s="117"/>
      <c r="F18" s="118"/>
    </row>
    <row r="19" spans="1:6" ht="11.25">
      <c r="A19" s="61" t="s">
        <v>152</v>
      </c>
      <c r="B19" s="124"/>
      <c r="C19" s="125"/>
      <c r="E19" s="61"/>
      <c r="F19" s="61"/>
    </row>
    <row r="20" spans="1:6" ht="11.25">
      <c r="A20" s="126"/>
      <c r="B20" s="127"/>
      <c r="C20" s="128"/>
      <c r="D20" s="123"/>
      <c r="E20" s="121"/>
      <c r="F20" s="122"/>
    </row>
    <row r="21" spans="1:6" ht="11.25">
      <c r="A21" s="111" t="s">
        <v>255</v>
      </c>
      <c r="C21" s="94"/>
      <c r="D21" s="112">
        <v>37659.9</v>
      </c>
      <c r="E21" s="113">
        <v>0.05</v>
      </c>
      <c r="F21" s="114">
        <f>ROUND(D21*E21,2)</f>
        <v>1883</v>
      </c>
    </row>
    <row r="22" spans="1:6" ht="11.25">
      <c r="A22" s="111" t="s">
        <v>144</v>
      </c>
      <c r="B22" s="92" t="s">
        <v>149</v>
      </c>
      <c r="C22" s="94"/>
      <c r="D22" s="112">
        <f>SUM(D21*0.1)</f>
        <v>3765.9900000000002</v>
      </c>
      <c r="E22" s="113">
        <f>E21</f>
        <v>0.05</v>
      </c>
      <c r="F22" s="114">
        <f>ROUND(D22*E22,2)</f>
        <v>188.3</v>
      </c>
    </row>
    <row r="23" spans="1:6" ht="11.25">
      <c r="A23" s="93"/>
      <c r="B23" s="115" t="s">
        <v>150</v>
      </c>
      <c r="C23" s="116"/>
      <c r="D23" s="112">
        <f>SUM(D21*0.2)</f>
        <v>7531.9800000000005</v>
      </c>
      <c r="E23" s="113">
        <f>E21</f>
        <v>0.05</v>
      </c>
      <c r="F23" s="114">
        <f>ROUND(D23*E23,2)</f>
        <v>376.6</v>
      </c>
    </row>
    <row r="24" spans="1:6" ht="11.25">
      <c r="A24" s="93"/>
      <c r="B24" s="92" t="s">
        <v>151</v>
      </c>
      <c r="C24" s="94"/>
      <c r="D24" s="112">
        <v>2200</v>
      </c>
      <c r="E24" s="113">
        <f>E21</f>
        <v>0.05</v>
      </c>
      <c r="F24" s="114">
        <f>ROUND(D24*E24,2)</f>
        <v>110</v>
      </c>
    </row>
    <row r="25" spans="1:6" ht="11.25">
      <c r="A25" s="93"/>
      <c r="C25" s="94"/>
      <c r="D25" s="112"/>
      <c r="E25" s="113"/>
      <c r="F25" s="114"/>
    </row>
    <row r="26" spans="1:6" ht="11.25">
      <c r="A26" s="142" t="s">
        <v>182</v>
      </c>
      <c r="B26" s="143"/>
      <c r="C26" s="143"/>
      <c r="D26" s="157"/>
      <c r="E26" s="151"/>
      <c r="F26" s="406">
        <f>SUM(F7:F24)</f>
        <v>12028.85</v>
      </c>
    </row>
    <row r="27" spans="1:6" ht="18" customHeight="1">
      <c r="A27" s="132"/>
      <c r="B27" s="132"/>
      <c r="C27" s="132"/>
      <c r="D27" s="133"/>
      <c r="E27" s="134"/>
      <c r="F27" s="149"/>
    </row>
    <row r="28" spans="1:6" ht="11.25">
      <c r="A28" s="140" t="s">
        <v>187</v>
      </c>
      <c r="B28" s="141"/>
      <c r="C28" s="141"/>
      <c r="D28" s="158"/>
      <c r="E28" s="158"/>
      <c r="F28" s="159"/>
    </row>
    <row r="29" spans="1:7" ht="11.25">
      <c r="A29" s="105" t="s">
        <v>259</v>
      </c>
      <c r="B29" s="106"/>
      <c r="C29" s="107"/>
      <c r="D29" s="108"/>
      <c r="E29" s="117"/>
      <c r="F29" s="118"/>
      <c r="G29" s="233"/>
    </row>
    <row r="30" spans="1:7" ht="11.25">
      <c r="A30" s="61" t="s">
        <v>157</v>
      </c>
      <c r="B30" s="124"/>
      <c r="C30" s="125"/>
      <c r="E30" s="61"/>
      <c r="F30" s="61"/>
      <c r="G30" s="233"/>
    </row>
    <row r="31" spans="1:7" ht="9.75" customHeight="1">
      <c r="A31" s="126"/>
      <c r="B31" s="127"/>
      <c r="C31" s="128"/>
      <c r="D31" s="123"/>
      <c r="E31" s="121"/>
      <c r="F31" s="122"/>
      <c r="G31" s="233"/>
    </row>
    <row r="32" spans="1:7" ht="11.25">
      <c r="A32" s="111" t="s">
        <v>255</v>
      </c>
      <c r="C32" s="94"/>
      <c r="D32" s="112">
        <v>38218.5</v>
      </c>
      <c r="E32" s="113">
        <v>0.01</v>
      </c>
      <c r="F32" s="114">
        <f>ROUND(D32*E32,2)</f>
        <v>382.19</v>
      </c>
      <c r="G32" s="233"/>
    </row>
    <row r="33" spans="1:7" ht="11.25">
      <c r="A33" s="111" t="s">
        <v>144</v>
      </c>
      <c r="B33" s="92" t="s">
        <v>149</v>
      </c>
      <c r="C33" s="94"/>
      <c r="D33" s="112">
        <f>SUM(D32*0.1)</f>
        <v>3821.8500000000004</v>
      </c>
      <c r="E33" s="113">
        <f>E32</f>
        <v>0.01</v>
      </c>
      <c r="F33" s="114">
        <f>ROUND(D33*E33,2)</f>
        <v>38.22</v>
      </c>
      <c r="G33" s="233"/>
    </row>
    <row r="34" spans="1:7" ht="11.25">
      <c r="A34" s="93"/>
      <c r="B34" s="115" t="s">
        <v>150</v>
      </c>
      <c r="C34" s="116"/>
      <c r="D34" s="112">
        <f>SUM(D32*0.2)</f>
        <v>7643.700000000001</v>
      </c>
      <c r="E34" s="113">
        <f>E32</f>
        <v>0.01</v>
      </c>
      <c r="F34" s="114">
        <f>ROUND(D34*E34,2)</f>
        <v>76.44</v>
      </c>
      <c r="G34" s="233"/>
    </row>
    <row r="35" spans="1:6" ht="11.25">
      <c r="A35" s="93"/>
      <c r="B35" s="115"/>
      <c r="C35" s="115"/>
      <c r="D35" s="112"/>
      <c r="E35" s="113"/>
      <c r="F35" s="129"/>
    </row>
    <row r="36" spans="1:6" ht="11.25">
      <c r="A36" s="105" t="s">
        <v>178</v>
      </c>
      <c r="B36" s="106"/>
      <c r="C36" s="106"/>
      <c r="D36" s="268"/>
      <c r="E36" s="117"/>
      <c r="F36" s="118"/>
    </row>
    <row r="37" spans="1:6" ht="11.25">
      <c r="A37" s="269" t="s">
        <v>179</v>
      </c>
      <c r="B37" s="124"/>
      <c r="C37" s="124"/>
      <c r="E37" s="270"/>
      <c r="F37" s="61"/>
    </row>
    <row r="38" spans="1:6" ht="11.25">
      <c r="A38" s="126"/>
      <c r="B38" s="127"/>
      <c r="C38" s="127"/>
      <c r="D38" s="271"/>
      <c r="E38" s="272"/>
      <c r="F38" s="122"/>
    </row>
    <row r="39" spans="1:6" ht="11.25">
      <c r="A39" s="126"/>
      <c r="B39" s="273" t="s">
        <v>159</v>
      </c>
      <c r="C39" s="274" t="s">
        <v>185</v>
      </c>
      <c r="E39" s="272"/>
      <c r="F39" s="122"/>
    </row>
    <row r="40" spans="1:6" ht="11.25">
      <c r="A40" s="93" t="s">
        <v>263</v>
      </c>
      <c r="B40" s="131">
        <v>44</v>
      </c>
      <c r="C40" s="407">
        <v>21.83</v>
      </c>
      <c r="D40" s="408">
        <f>ROUND(C40*B40,2)</f>
        <v>960.52</v>
      </c>
      <c r="E40" s="130"/>
      <c r="F40" s="112"/>
    </row>
    <row r="41" spans="1:6" ht="11.25">
      <c r="A41" s="93" t="s">
        <v>264</v>
      </c>
      <c r="B41" s="131">
        <v>10</v>
      </c>
      <c r="C41" s="407">
        <v>20.81</v>
      </c>
      <c r="D41" s="408">
        <f>ROUND(C41*B41,2)</f>
        <v>208.1</v>
      </c>
      <c r="E41" s="130"/>
      <c r="F41" s="409">
        <f>SUM(D40:D41)</f>
        <v>1168.62</v>
      </c>
    </row>
    <row r="42" spans="1:6" ht="11.25">
      <c r="A42" s="93"/>
      <c r="C42" s="119"/>
      <c r="E42" s="130"/>
      <c r="F42" s="112"/>
    </row>
    <row r="43" spans="1:6" ht="11.25">
      <c r="A43" s="93"/>
      <c r="C43" s="115" t="s">
        <v>144</v>
      </c>
      <c r="D43" s="119" t="s">
        <v>149</v>
      </c>
      <c r="E43" s="92"/>
      <c r="F43" s="112">
        <f>ROUND(F41*10%,2)</f>
        <v>116.86</v>
      </c>
    </row>
    <row r="44" spans="1:6" ht="11.25">
      <c r="A44" s="93"/>
      <c r="C44" s="115"/>
      <c r="D44" s="275" t="s">
        <v>156</v>
      </c>
      <c r="E44" s="92"/>
      <c r="F44" s="112">
        <f>ROUND(F41*15%,2)</f>
        <v>175.29</v>
      </c>
    </row>
    <row r="45" spans="1:6" ht="11.25">
      <c r="A45" s="93"/>
      <c r="D45" s="276"/>
      <c r="E45" s="130"/>
      <c r="F45" s="114"/>
    </row>
    <row r="46" spans="1:6" ht="11.25">
      <c r="A46" s="105" t="s">
        <v>180</v>
      </c>
      <c r="B46" s="106"/>
      <c r="C46" s="106"/>
      <c r="D46" s="268"/>
      <c r="E46" s="117"/>
      <c r="F46" s="118"/>
    </row>
    <row r="47" spans="1:6" ht="11.25">
      <c r="A47" s="126"/>
      <c r="B47" s="127"/>
      <c r="C47" s="273" t="s">
        <v>159</v>
      </c>
      <c r="D47" s="274" t="s">
        <v>158</v>
      </c>
      <c r="F47" s="122"/>
    </row>
    <row r="48" spans="1:6" ht="11.25">
      <c r="A48" s="111" t="s">
        <v>181</v>
      </c>
      <c r="B48" s="92" t="s">
        <v>83</v>
      </c>
      <c r="C48" s="131">
        <v>20</v>
      </c>
      <c r="D48" s="407">
        <v>7.64</v>
      </c>
      <c r="F48" s="112">
        <f>ROUND(C48*D48,2)</f>
        <v>152.8</v>
      </c>
    </row>
    <row r="49" spans="1:6" ht="11.25">
      <c r="A49" s="93"/>
      <c r="B49" s="115"/>
      <c r="C49" s="115"/>
      <c r="E49" s="130"/>
      <c r="F49" s="112"/>
    </row>
    <row r="50" spans="1:6" ht="11.25">
      <c r="A50" s="142" t="s">
        <v>183</v>
      </c>
      <c r="B50" s="150"/>
      <c r="C50" s="150"/>
      <c r="D50" s="143"/>
      <c r="E50" s="151"/>
      <c r="F50" s="410">
        <f>SUM(F29:F49)</f>
        <v>2110.4199999999996</v>
      </c>
    </row>
    <row r="51" spans="1:6" ht="18" customHeight="1">
      <c r="A51" s="132"/>
      <c r="B51" s="135"/>
      <c r="C51" s="135"/>
      <c r="D51" s="132"/>
      <c r="E51" s="134"/>
      <c r="F51" s="133"/>
    </row>
    <row r="52" spans="1:6" ht="17.25" customHeight="1">
      <c r="A52" s="244" t="s">
        <v>196</v>
      </c>
      <c r="B52" s="245"/>
      <c r="C52" s="245"/>
      <c r="D52" s="245"/>
      <c r="E52" s="245"/>
      <c r="F52" s="411">
        <v>350</v>
      </c>
    </row>
    <row r="53" spans="1:6" ht="18" customHeight="1">
      <c r="A53" s="152"/>
      <c r="B53" s="153"/>
      <c r="C53" s="153"/>
      <c r="D53" s="154"/>
      <c r="E53" s="155"/>
      <c r="F53" s="156"/>
    </row>
    <row r="54" spans="1:6" ht="17.25" customHeight="1">
      <c r="A54" s="242" t="s">
        <v>197</v>
      </c>
      <c r="B54" s="243"/>
      <c r="C54" s="243"/>
      <c r="D54" s="243"/>
      <c r="E54" s="243"/>
      <c r="F54" s="412">
        <v>600</v>
      </c>
    </row>
    <row r="55" spans="1:6" ht="18" customHeight="1">
      <c r="A55" s="147"/>
      <c r="B55" s="148"/>
      <c r="C55" s="148"/>
      <c r="D55" s="133"/>
      <c r="E55" s="134"/>
      <c r="F55" s="149"/>
    </row>
    <row r="56" spans="1:6" ht="17.25" customHeight="1">
      <c r="A56" s="144" t="s">
        <v>184</v>
      </c>
      <c r="B56" s="141"/>
      <c r="C56" s="141"/>
      <c r="D56" s="145" t="s">
        <v>146</v>
      </c>
      <c r="E56" s="146"/>
      <c r="F56" s="413">
        <f>SUM(F54+F52+F50+F26)</f>
        <v>15089.27</v>
      </c>
    </row>
  </sheetData>
  <mergeCells count="2">
    <mergeCell ref="A1:C1"/>
    <mergeCell ref="E1:F1"/>
  </mergeCells>
  <printOptions/>
  <pageMargins left="0.7874015748031497" right="0.7874015748031497" top="1.1811023622047245" bottom="0.5905511811023623" header="0.7086614173228347" footer="0.5118110236220472"/>
  <pageSetup horizontalDpi="300" verticalDpi="300" orientation="portrait" paperSize="9" r:id="rId2"/>
  <headerFooter alignWithMargins="0">
    <oddHeader>&amp;LAnlage 1 zur Gebührenbedarfsberechnung 2007 lt. BV 4493/2006 UA Wochenmarkt</oddHeader>
    <oddFooter>&amp;R&amp;8&amp;D /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I10" sqref="I10"/>
    </sheetView>
  </sheetViews>
  <sheetFormatPr defaultColWidth="11.421875" defaultRowHeight="12.75"/>
  <cols>
    <col min="1" max="1" width="12.57421875" style="2" customWidth="1"/>
    <col min="2" max="2" width="5.00390625" style="2" customWidth="1"/>
    <col min="3" max="3" width="10.00390625" style="2" customWidth="1"/>
    <col min="4" max="4" width="6.00390625" style="2" customWidth="1"/>
    <col min="5" max="5" width="14.57421875" style="2" customWidth="1"/>
    <col min="6" max="6" width="13.00390625" style="2" customWidth="1"/>
    <col min="7" max="7" width="16.00390625" style="2" customWidth="1"/>
    <col min="8" max="8" width="12.7109375" style="2" customWidth="1"/>
    <col min="9" max="9" width="17.00390625" style="2" customWidth="1"/>
    <col min="10" max="16384" width="10.00390625" style="2" customWidth="1"/>
  </cols>
  <sheetData>
    <row r="1" spans="1:8" ht="12.75">
      <c r="A1" s="26" t="s">
        <v>127</v>
      </c>
      <c r="B1" s="27"/>
      <c r="C1" s="27"/>
      <c r="D1" s="27"/>
      <c r="E1" s="27"/>
      <c r="F1" s="27"/>
      <c r="G1" s="28"/>
      <c r="H1" s="29"/>
    </row>
    <row r="2" spans="1:8" ht="12.75">
      <c r="A2" s="10"/>
      <c r="H2" s="22"/>
    </row>
    <row r="3" spans="1:8" ht="15" customHeight="1">
      <c r="A3" s="277" t="s">
        <v>271</v>
      </c>
      <c r="B3" s="7"/>
      <c r="C3" s="278"/>
      <c r="D3" s="278"/>
      <c r="E3" s="7"/>
      <c r="F3" s="8"/>
      <c r="G3" s="8"/>
      <c r="H3" s="80"/>
    </row>
    <row r="4" spans="1:8" ht="15" customHeight="1">
      <c r="A4" s="23"/>
      <c r="B4" s="8"/>
      <c r="C4" s="8"/>
      <c r="D4" s="8"/>
      <c r="E4" s="8"/>
      <c r="F4" s="279"/>
      <c r="G4" s="279"/>
      <c r="H4" s="80"/>
    </row>
    <row r="5" spans="1:8" ht="15" customHeight="1">
      <c r="A5" s="23">
        <v>365</v>
      </c>
      <c r="B5" s="8" t="s">
        <v>133</v>
      </c>
      <c r="C5" s="8"/>
      <c r="D5" s="8"/>
      <c r="E5" s="8"/>
      <c r="F5" s="414">
        <f>365*24</f>
        <v>8760</v>
      </c>
      <c r="G5" s="19" t="s">
        <v>91</v>
      </c>
      <c r="H5" s="80"/>
    </row>
    <row r="6" spans="1:8" ht="15" customHeight="1">
      <c r="A6" s="23"/>
      <c r="B6" s="8"/>
      <c r="C6" s="8"/>
      <c r="D6" s="8"/>
      <c r="E6" s="8"/>
      <c r="F6" s="279"/>
      <c r="G6" s="279"/>
      <c r="H6" s="80"/>
    </row>
    <row r="7" spans="1:8" ht="15" customHeight="1">
      <c r="A7" s="23">
        <v>143</v>
      </c>
      <c r="B7" s="8" t="s">
        <v>128</v>
      </c>
      <c r="C7" s="8"/>
      <c r="D7" s="8"/>
      <c r="E7" s="8"/>
      <c r="F7" s="279"/>
      <c r="G7" s="8"/>
      <c r="H7" s="280"/>
    </row>
    <row r="8" spans="1:8" ht="15" customHeight="1">
      <c r="A8" s="23">
        <v>95</v>
      </c>
      <c r="B8" s="8" t="s">
        <v>17</v>
      </c>
      <c r="C8" s="8"/>
      <c r="D8" s="8"/>
      <c r="E8" s="8"/>
      <c r="F8" s="279"/>
      <c r="G8" s="8"/>
      <c r="H8" s="280"/>
    </row>
    <row r="9" spans="1:9" ht="15" customHeight="1">
      <c r="A9" s="23"/>
      <c r="B9" s="8" t="s">
        <v>92</v>
      </c>
      <c r="C9" s="8"/>
      <c r="D9" s="8"/>
      <c r="E9" s="8"/>
      <c r="F9" s="279"/>
      <c r="G9" s="8"/>
      <c r="H9" s="280"/>
      <c r="I9" s="6"/>
    </row>
    <row r="10" spans="1:8" ht="15" customHeight="1">
      <c r="A10" s="23"/>
      <c r="B10" s="8" t="s">
        <v>260</v>
      </c>
      <c r="C10" s="8"/>
      <c r="D10" s="8"/>
      <c r="E10" s="8"/>
      <c r="F10" s="206">
        <f>A8*13</f>
        <v>1235</v>
      </c>
      <c r="G10" s="8" t="s">
        <v>93</v>
      </c>
      <c r="H10" s="80"/>
    </row>
    <row r="11" spans="1:9" ht="15" customHeight="1">
      <c r="A11" s="23">
        <v>48</v>
      </c>
      <c r="B11" s="8" t="s">
        <v>94</v>
      </c>
      <c r="C11" s="8"/>
      <c r="D11" s="8"/>
      <c r="E11" s="8"/>
      <c r="F11" s="8"/>
      <c r="G11" s="8"/>
      <c r="H11" s="80"/>
      <c r="I11" s="6"/>
    </row>
    <row r="12" spans="1:9" ht="15" customHeight="1">
      <c r="A12" s="23"/>
      <c r="B12" s="8" t="s">
        <v>95</v>
      </c>
      <c r="C12" s="8"/>
      <c r="D12" s="8"/>
      <c r="E12" s="8"/>
      <c r="F12" s="8"/>
      <c r="G12" s="8"/>
      <c r="H12" s="80"/>
      <c r="I12" s="6"/>
    </row>
    <row r="13" spans="1:8" ht="15" customHeight="1">
      <c r="A13" s="277"/>
      <c r="B13" s="8" t="s">
        <v>261</v>
      </c>
      <c r="C13" s="7"/>
      <c r="D13" s="7"/>
      <c r="E13" s="8"/>
      <c r="F13" s="415">
        <f>A11*8</f>
        <v>384</v>
      </c>
      <c r="G13" s="7" t="s">
        <v>93</v>
      </c>
      <c r="H13" s="80"/>
    </row>
    <row r="14" spans="1:8" ht="15" customHeight="1">
      <c r="A14" s="23"/>
      <c r="B14" s="8"/>
      <c r="C14" s="8"/>
      <c r="D14" s="8"/>
      <c r="E14" s="8"/>
      <c r="F14" s="414">
        <f>SUM(F10:F13)</f>
        <v>1619</v>
      </c>
      <c r="G14" s="19" t="s">
        <v>93</v>
      </c>
      <c r="H14" s="80"/>
    </row>
    <row r="15" spans="1:8" ht="15" customHeight="1">
      <c r="A15" s="23"/>
      <c r="B15" s="8"/>
      <c r="C15" s="8"/>
      <c r="D15" s="8"/>
      <c r="E15" s="8"/>
      <c r="F15" s="8"/>
      <c r="G15" s="8"/>
      <c r="H15" s="281"/>
    </row>
    <row r="16" spans="1:8" ht="15" customHeight="1">
      <c r="A16" s="282"/>
      <c r="B16" s="21"/>
      <c r="C16" s="21"/>
      <c r="D16" s="21"/>
      <c r="E16" s="283" t="s">
        <v>129</v>
      </c>
      <c r="F16" s="416">
        <f>ROUND(F14/F5,4)</f>
        <v>0.1848</v>
      </c>
      <c r="G16" s="21"/>
      <c r="H16" s="48"/>
    </row>
    <row r="17" spans="1:8" ht="15" customHeight="1">
      <c r="A17" s="284"/>
      <c r="B17" s="199"/>
      <c r="C17" s="199"/>
      <c r="D17" s="199"/>
      <c r="E17" s="285" t="s">
        <v>134</v>
      </c>
      <c r="F17" s="24"/>
      <c r="G17" s="199"/>
      <c r="H17" s="204"/>
    </row>
    <row r="18" ht="48" customHeight="1"/>
    <row r="19" spans="1:9" ht="12.75">
      <c r="A19" s="26" t="s">
        <v>87</v>
      </c>
      <c r="B19" s="27"/>
      <c r="C19" s="27"/>
      <c r="D19" s="27"/>
      <c r="E19" s="27"/>
      <c r="F19" s="27"/>
      <c r="G19" s="27"/>
      <c r="H19" s="224"/>
      <c r="I19" s="3"/>
    </row>
    <row r="20" spans="1:8" ht="21" customHeight="1">
      <c r="A20" s="217"/>
      <c r="B20" s="216"/>
      <c r="C20" s="216"/>
      <c r="D20" s="216"/>
      <c r="E20" s="216"/>
      <c r="F20" s="216"/>
      <c r="G20" s="216"/>
      <c r="H20" s="219"/>
    </row>
    <row r="21" spans="1:8" ht="12.75">
      <c r="A21" s="78" t="s">
        <v>88</v>
      </c>
      <c r="B21" s="8"/>
      <c r="C21" s="8"/>
      <c r="D21" s="8"/>
      <c r="E21" s="286">
        <v>73100</v>
      </c>
      <c r="F21" s="286">
        <v>12200</v>
      </c>
      <c r="G21" s="287">
        <v>2</v>
      </c>
      <c r="H21" s="219"/>
    </row>
    <row r="22" spans="1:8" ht="22.5" customHeight="1">
      <c r="A22" s="23"/>
      <c r="B22" s="8"/>
      <c r="C22" s="8"/>
      <c r="D22" s="8"/>
      <c r="E22" s="8"/>
      <c r="F22" s="8"/>
      <c r="G22" s="8"/>
      <c r="H22" s="219"/>
    </row>
    <row r="23" spans="1:8" ht="12.75">
      <c r="A23" s="288" t="s">
        <v>89</v>
      </c>
      <c r="B23" s="8"/>
      <c r="C23" s="8"/>
      <c r="D23" s="8"/>
      <c r="E23" s="8"/>
      <c r="F23" s="206">
        <v>1463</v>
      </c>
      <c r="G23" s="206" t="s">
        <v>76</v>
      </c>
      <c r="H23" s="225"/>
    </row>
    <row r="24" spans="1:8" ht="12.75">
      <c r="A24" s="23" t="s">
        <v>90</v>
      </c>
      <c r="B24" s="8"/>
      <c r="C24" s="8"/>
      <c r="D24" s="8"/>
      <c r="E24" s="8"/>
      <c r="F24" s="289">
        <v>4</v>
      </c>
      <c r="G24" s="255" t="s">
        <v>131</v>
      </c>
      <c r="H24" s="226"/>
    </row>
    <row r="25" spans="1:8" ht="12.75">
      <c r="A25" s="23" t="s">
        <v>135</v>
      </c>
      <c r="B25" s="8"/>
      <c r="C25" s="8"/>
      <c r="D25" s="8"/>
      <c r="E25" s="8"/>
      <c r="F25" s="255">
        <f>ROUND(F23*F24,2)</f>
        <v>5852</v>
      </c>
      <c r="G25" s="72" t="s">
        <v>78</v>
      </c>
      <c r="H25" s="227"/>
    </row>
    <row r="26" spans="1:8" ht="12.75">
      <c r="A26" s="23"/>
      <c r="B26" s="8"/>
      <c r="C26" s="8"/>
      <c r="D26" s="8"/>
      <c r="E26" s="8"/>
      <c r="F26" s="8"/>
      <c r="G26" s="8"/>
      <c r="H26" s="219"/>
    </row>
    <row r="27" spans="1:8" ht="12.75">
      <c r="A27" s="290" t="s">
        <v>130</v>
      </c>
      <c r="B27" s="21"/>
      <c r="C27" s="291"/>
      <c r="D27" s="292"/>
      <c r="E27" s="21"/>
      <c r="F27" s="293">
        <f>ROUND(F25*F16,2)</f>
        <v>1081.45</v>
      </c>
      <c r="G27" s="20" t="s">
        <v>78</v>
      </c>
      <c r="H27" s="228"/>
    </row>
    <row r="28" spans="1:8" ht="12.75">
      <c r="A28" s="294" t="s">
        <v>136</v>
      </c>
      <c r="B28" s="199"/>
      <c r="C28" s="264"/>
      <c r="D28" s="295"/>
      <c r="E28" s="199"/>
      <c r="F28" s="296"/>
      <c r="G28" s="199"/>
      <c r="H28" s="32"/>
    </row>
    <row r="29" spans="1:7" ht="48" customHeight="1">
      <c r="A29" s="8"/>
      <c r="B29" s="8"/>
      <c r="C29" s="8"/>
      <c r="D29" s="8"/>
      <c r="E29" s="8"/>
      <c r="F29" s="8"/>
      <c r="G29" s="8"/>
    </row>
    <row r="30" spans="1:10" ht="12.75">
      <c r="A30" s="26" t="s">
        <v>96</v>
      </c>
      <c r="B30" s="27"/>
      <c r="C30" s="27"/>
      <c r="D30" s="27"/>
      <c r="E30" s="27"/>
      <c r="F30" s="27"/>
      <c r="G30" s="297"/>
      <c r="H30" s="224"/>
      <c r="I30" s="3"/>
      <c r="J30" s="3"/>
    </row>
    <row r="31" spans="1:8" ht="20.25" customHeight="1">
      <c r="A31" s="23"/>
      <c r="B31" s="8"/>
      <c r="C31" s="8"/>
      <c r="D31" s="8"/>
      <c r="E31" s="8"/>
      <c r="F31" s="8"/>
      <c r="G31" s="8"/>
      <c r="H31" s="219"/>
    </row>
    <row r="32" spans="1:8" ht="12.75">
      <c r="A32" s="78" t="s">
        <v>88</v>
      </c>
      <c r="B32" s="8"/>
      <c r="C32" s="8"/>
      <c r="D32" s="8"/>
      <c r="E32" s="286">
        <v>73100</v>
      </c>
      <c r="F32" s="286">
        <v>14500</v>
      </c>
      <c r="G32" s="286">
        <v>1</v>
      </c>
      <c r="H32" s="219"/>
    </row>
    <row r="33" spans="1:8" ht="20.25" customHeight="1">
      <c r="A33" s="23"/>
      <c r="B33" s="8"/>
      <c r="C33" s="8"/>
      <c r="D33" s="8"/>
      <c r="E33" s="8"/>
      <c r="F33" s="8"/>
      <c r="G33" s="8"/>
      <c r="H33" s="219"/>
    </row>
    <row r="34" spans="1:8" ht="12.75">
      <c r="A34" s="288" t="s">
        <v>89</v>
      </c>
      <c r="B34" s="8"/>
      <c r="C34" s="8"/>
      <c r="D34" s="8"/>
      <c r="E34" s="8"/>
      <c r="F34" s="206">
        <v>1463</v>
      </c>
      <c r="G34" s="206" t="s">
        <v>76</v>
      </c>
      <c r="H34" s="225"/>
    </row>
    <row r="35" spans="1:8" ht="12.75">
      <c r="A35" s="23" t="s">
        <v>90</v>
      </c>
      <c r="B35" s="8"/>
      <c r="C35" s="8"/>
      <c r="D35" s="8"/>
      <c r="E35" s="8"/>
      <c r="F35" s="289">
        <f>ROUND(152/1.95583,2)</f>
        <v>77.72</v>
      </c>
      <c r="G35" s="8" t="s">
        <v>131</v>
      </c>
      <c r="H35" s="226"/>
    </row>
    <row r="36" spans="1:8" ht="12.75">
      <c r="A36" s="23" t="s">
        <v>135</v>
      </c>
      <c r="B36" s="8"/>
      <c r="C36" s="8"/>
      <c r="D36" s="8"/>
      <c r="E36" s="8"/>
      <c r="F36" s="298">
        <f>ROUND(F34*F35,2)</f>
        <v>113704.36</v>
      </c>
      <c r="G36" s="8" t="s">
        <v>78</v>
      </c>
      <c r="H36" s="227"/>
    </row>
    <row r="37" spans="1:8" ht="12.75">
      <c r="A37" s="23"/>
      <c r="B37" s="8"/>
      <c r="C37" s="8"/>
      <c r="D37" s="8"/>
      <c r="E37" s="8"/>
      <c r="F37" s="298"/>
      <c r="G37" s="8"/>
      <c r="H37" s="227"/>
    </row>
    <row r="38" spans="1:8" ht="12.75">
      <c r="A38" s="290" t="s">
        <v>132</v>
      </c>
      <c r="B38" s="299"/>
      <c r="C38" s="291"/>
      <c r="D38" s="292"/>
      <c r="E38" s="21"/>
      <c r="F38" s="293">
        <f>ROUND(F36*F16,2)</f>
        <v>21012.57</v>
      </c>
      <c r="G38" s="20" t="s">
        <v>78</v>
      </c>
      <c r="H38" s="228"/>
    </row>
    <row r="39" spans="1:8" ht="12.75">
      <c r="A39" s="294" t="s">
        <v>136</v>
      </c>
      <c r="B39" s="199"/>
      <c r="C39" s="199"/>
      <c r="D39" s="199"/>
      <c r="E39" s="199"/>
      <c r="F39" s="199"/>
      <c r="G39" s="199"/>
      <c r="H39" s="230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300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</sheetData>
  <printOptions/>
  <pageMargins left="0.7874015748031497" right="0.7874015748031497" top="1.1811023622047245" bottom="0.984251968503937" header="0.7086614173228347" footer="0.5118110236220472"/>
  <pageSetup horizontalDpi="300" verticalDpi="300" orientation="portrait" paperSize="9" scale="96" r:id="rId1"/>
  <headerFooter alignWithMargins="0">
    <oddHeader>&amp;L&amp;"Arial,Standard"Anlage 2 zur Gebührenbedarfsberechnung 2007 lt. BV 4493/2006 UA Wochenmarkt</oddHeader>
    <oddFooter>&amp;R&amp;"Arial,Standard"&amp;8&amp;D /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4">
      <selection activeCell="F37" sqref="F37"/>
    </sheetView>
  </sheetViews>
  <sheetFormatPr defaultColWidth="11.421875" defaultRowHeight="12.75"/>
  <cols>
    <col min="1" max="1" width="10.7109375" style="2" customWidth="1"/>
    <col min="2" max="2" width="16.57421875" style="2" customWidth="1"/>
    <col min="3" max="5" width="14.7109375" style="5" customWidth="1"/>
    <col min="6" max="6" width="14.7109375" style="2" customWidth="1"/>
    <col min="7" max="16384" width="10.00390625" style="2" customWidth="1"/>
  </cols>
  <sheetData>
    <row r="1" spans="1:6" ht="12.75">
      <c r="A1" s="26" t="s">
        <v>97</v>
      </c>
      <c r="B1" s="27"/>
      <c r="C1" s="33"/>
      <c r="D1" s="33"/>
      <c r="E1" s="33"/>
      <c r="F1" s="34"/>
    </row>
    <row r="2" spans="1:6" ht="19.5" customHeight="1">
      <c r="A2" s="35"/>
      <c r="B2" s="36"/>
      <c r="C2" s="37"/>
      <c r="D2" s="37"/>
      <c r="E2" s="37"/>
      <c r="F2" s="38"/>
    </row>
    <row r="3" spans="1:6" ht="15" customHeight="1">
      <c r="A3" s="301" t="s">
        <v>88</v>
      </c>
      <c r="B3" s="8"/>
      <c r="C3" s="66"/>
      <c r="D3" s="287">
        <v>73100</v>
      </c>
      <c r="E3" s="287">
        <v>25900</v>
      </c>
      <c r="F3" s="287">
        <v>1</v>
      </c>
    </row>
    <row r="4" spans="1:6" ht="15" customHeight="1">
      <c r="A4" s="23"/>
      <c r="B4" s="8"/>
      <c r="C4" s="66"/>
      <c r="D4" s="66"/>
      <c r="E4" s="66"/>
      <c r="F4" s="80"/>
    </row>
    <row r="5" spans="1:6" ht="15" customHeight="1">
      <c r="A5" s="23"/>
      <c r="B5" s="8"/>
      <c r="C5" s="66"/>
      <c r="D5" s="66"/>
      <c r="E5" s="66"/>
      <c r="F5" s="80"/>
    </row>
    <row r="6" spans="1:6" ht="15" customHeight="1">
      <c r="A6" s="43" t="s">
        <v>241</v>
      </c>
      <c r="B6" s="20"/>
      <c r="C6" s="46"/>
      <c r="D6" s="21"/>
      <c r="E6" s="21"/>
      <c r="F6" s="42" t="s">
        <v>78</v>
      </c>
    </row>
    <row r="7" spans="1:6" ht="15" customHeight="1">
      <c r="A7" s="23"/>
      <c r="B7" s="64"/>
      <c r="C7" s="66"/>
      <c r="D7" s="66"/>
      <c r="E7" s="302"/>
      <c r="F7" s="303"/>
    </row>
    <row r="8" spans="1:6" ht="15" customHeight="1">
      <c r="A8" s="23" t="s">
        <v>100</v>
      </c>
      <c r="B8" s="8"/>
      <c r="C8" s="72" t="s">
        <v>36</v>
      </c>
      <c r="D8" s="304"/>
      <c r="E8" s="249">
        <v>9299.5</v>
      </c>
      <c r="F8" s="247" t="s">
        <v>78</v>
      </c>
    </row>
    <row r="9" spans="1:6" ht="15" customHeight="1">
      <c r="A9" s="23" t="s">
        <v>117</v>
      </c>
      <c r="B9" s="8"/>
      <c r="C9" s="72" t="s">
        <v>239</v>
      </c>
      <c r="D9" s="66"/>
      <c r="E9" s="249">
        <v>2282.61</v>
      </c>
      <c r="F9" s="247" t="s">
        <v>78</v>
      </c>
    </row>
    <row r="10" spans="1:6" ht="15" customHeight="1">
      <c r="A10" s="23" t="s">
        <v>176</v>
      </c>
      <c r="B10" s="8"/>
      <c r="C10" s="72" t="s">
        <v>240</v>
      </c>
      <c r="D10" s="66"/>
      <c r="E10" s="249">
        <v>4600</v>
      </c>
      <c r="F10" s="247" t="s">
        <v>78</v>
      </c>
    </row>
    <row r="11" spans="1:6" ht="15" customHeight="1">
      <c r="A11" s="23" t="s">
        <v>177</v>
      </c>
      <c r="B11" s="8"/>
      <c r="C11" s="72" t="s">
        <v>32</v>
      </c>
      <c r="D11" s="66"/>
      <c r="E11" s="249">
        <f>'Anlage 1'!F50</f>
        <v>2110.4199999999996</v>
      </c>
      <c r="F11" s="247" t="s">
        <v>78</v>
      </c>
    </row>
    <row r="12" spans="1:6" ht="15" customHeight="1">
      <c r="A12" s="23"/>
      <c r="B12" s="8"/>
      <c r="C12" s="250" t="s">
        <v>186</v>
      </c>
      <c r="D12" s="305"/>
      <c r="E12" s="199"/>
      <c r="F12" s="80"/>
    </row>
    <row r="13" spans="1:6" ht="15" customHeight="1" thickBot="1">
      <c r="A13" s="23"/>
      <c r="B13" s="8"/>
      <c r="C13" s="251" t="s">
        <v>242</v>
      </c>
      <c r="D13" s="302"/>
      <c r="E13" s="417">
        <f>SUM(E8:E12)</f>
        <v>18292.53</v>
      </c>
      <c r="F13" s="248" t="s">
        <v>78</v>
      </c>
    </row>
    <row r="14" spans="1:6" ht="30" customHeight="1" thickTop="1">
      <c r="A14" s="23"/>
      <c r="B14" s="8"/>
      <c r="C14" s="8"/>
      <c r="D14" s="136"/>
      <c r="E14" s="302"/>
      <c r="F14" s="248"/>
    </row>
    <row r="15" spans="1:6" ht="15" customHeight="1">
      <c r="A15" s="23"/>
      <c r="B15" s="8"/>
      <c r="C15" s="8"/>
      <c r="D15" s="136"/>
      <c r="E15" s="302"/>
      <c r="F15" s="248"/>
    </row>
    <row r="16" spans="1:6" ht="12.75">
      <c r="A16" s="43" t="s">
        <v>101</v>
      </c>
      <c r="B16" s="21"/>
      <c r="C16" s="44"/>
      <c r="D16" s="44"/>
      <c r="E16" s="44"/>
      <c r="F16" s="48"/>
    </row>
    <row r="17" spans="1:6" ht="12.75">
      <c r="A17" s="10"/>
      <c r="F17" s="25"/>
    </row>
    <row r="18" spans="1:7" ht="12.75">
      <c r="A18" s="306" t="s">
        <v>102</v>
      </c>
      <c r="B18" s="307" t="s">
        <v>103</v>
      </c>
      <c r="C18" s="308" t="s">
        <v>123</v>
      </c>
      <c r="D18" s="309" t="s">
        <v>104</v>
      </c>
      <c r="E18" s="308" t="s">
        <v>104</v>
      </c>
      <c r="F18" s="310" t="s">
        <v>243</v>
      </c>
      <c r="G18" s="216"/>
    </row>
    <row r="19" spans="1:7" ht="12.75">
      <c r="A19" s="311" t="s">
        <v>106</v>
      </c>
      <c r="B19" s="312" t="s">
        <v>107</v>
      </c>
      <c r="C19" s="313" t="s">
        <v>124</v>
      </c>
      <c r="D19" s="314" t="s">
        <v>169</v>
      </c>
      <c r="E19" s="313" t="s">
        <v>108</v>
      </c>
      <c r="F19" s="310" t="s">
        <v>244</v>
      </c>
      <c r="G19" s="216"/>
    </row>
    <row r="20" spans="1:7" ht="12.75">
      <c r="A20" s="315"/>
      <c r="B20" s="23"/>
      <c r="C20" s="313" t="s">
        <v>125</v>
      </c>
      <c r="D20" s="314" t="s">
        <v>170</v>
      </c>
      <c r="E20" s="313" t="s">
        <v>110</v>
      </c>
      <c r="F20" s="316" t="s">
        <v>245</v>
      </c>
      <c r="G20" s="216"/>
    </row>
    <row r="21" spans="1:7" ht="12.75">
      <c r="A21" s="315"/>
      <c r="B21" s="23"/>
      <c r="C21" s="313"/>
      <c r="D21" s="314" t="s">
        <v>168</v>
      </c>
      <c r="E21" s="313" t="s">
        <v>111</v>
      </c>
      <c r="F21" s="310" t="s">
        <v>246</v>
      </c>
      <c r="G21" s="216"/>
    </row>
    <row r="22" spans="1:7" s="11" customFormat="1" ht="11.25" customHeight="1">
      <c r="A22" s="317"/>
      <c r="B22" s="23"/>
      <c r="C22" s="313"/>
      <c r="D22" s="318"/>
      <c r="E22" s="319" t="s">
        <v>112</v>
      </c>
      <c r="F22" s="320"/>
      <c r="G22" s="231"/>
    </row>
    <row r="23" spans="1:7" s="11" customFormat="1" ht="11.25" customHeight="1">
      <c r="A23" s="321">
        <v>1</v>
      </c>
      <c r="B23" s="321">
        <v>2</v>
      </c>
      <c r="C23" s="322">
        <v>3</v>
      </c>
      <c r="D23" s="323">
        <v>4</v>
      </c>
      <c r="E23" s="322">
        <v>5</v>
      </c>
      <c r="F23" s="324">
        <v>6</v>
      </c>
      <c r="G23" s="231"/>
    </row>
    <row r="24" spans="1:7" ht="19.5" customHeight="1">
      <c r="A24" s="325">
        <v>30000</v>
      </c>
      <c r="B24" s="326" t="s">
        <v>118</v>
      </c>
      <c r="C24" s="313">
        <v>1</v>
      </c>
      <c r="D24" s="308">
        <v>1</v>
      </c>
      <c r="E24" s="313">
        <f>ROUND(C24*D24,2)</f>
        <v>1</v>
      </c>
      <c r="F24" s="418">
        <f>ROUND(E13/E38*E24,2)</f>
        <v>22.98</v>
      </c>
      <c r="G24" s="216"/>
    </row>
    <row r="25" spans="1:7" ht="19.5" customHeight="1">
      <c r="A25" s="327"/>
      <c r="B25" s="326"/>
      <c r="C25" s="313">
        <v>1</v>
      </c>
      <c r="D25" s="313">
        <v>1</v>
      </c>
      <c r="E25" s="313">
        <f>ROUND(C25*D25,2)</f>
        <v>1</v>
      </c>
      <c r="F25" s="419">
        <f>ROUND(E13/E38*E25,2)</f>
        <v>22.98</v>
      </c>
      <c r="G25" s="216"/>
    </row>
    <row r="26" spans="1:7" ht="19.5" customHeight="1">
      <c r="A26" s="328"/>
      <c r="B26" s="329"/>
      <c r="C26" s="319"/>
      <c r="D26" s="319"/>
      <c r="E26" s="319"/>
      <c r="F26" s="420">
        <f>SUM(F24:F25)</f>
        <v>45.96</v>
      </c>
      <c r="G26" s="216"/>
    </row>
    <row r="27" spans="1:7" ht="19.5" customHeight="1">
      <c r="A27" s="311">
        <v>34100</v>
      </c>
      <c r="B27" s="23" t="s">
        <v>113</v>
      </c>
      <c r="C27" s="313">
        <v>3</v>
      </c>
      <c r="D27" s="313">
        <v>7</v>
      </c>
      <c r="E27" s="313">
        <f>ROUND(C27*D27,2)</f>
        <v>21</v>
      </c>
      <c r="F27" s="421">
        <f>ROUND(E13/E38*E27,2)</f>
        <v>482.59</v>
      </c>
      <c r="G27" s="216"/>
    </row>
    <row r="28" spans="1:7" ht="19.5" customHeight="1">
      <c r="A28" s="311"/>
      <c r="B28" s="23" t="s">
        <v>120</v>
      </c>
      <c r="C28" s="313">
        <v>2</v>
      </c>
      <c r="D28" s="313">
        <v>3</v>
      </c>
      <c r="E28" s="313">
        <f>ROUND(C28*D28,2)</f>
        <v>6</v>
      </c>
      <c r="F28" s="419">
        <f>ROUND(E13/E38*E28,2)</f>
        <v>137.88</v>
      </c>
      <c r="G28" s="216"/>
    </row>
    <row r="29" spans="1:7" ht="19.5" customHeight="1">
      <c r="A29" s="320"/>
      <c r="B29" s="203"/>
      <c r="C29" s="319"/>
      <c r="D29" s="319"/>
      <c r="E29" s="319"/>
      <c r="F29" s="420">
        <f>SUM(F27:F28)</f>
        <v>620.47</v>
      </c>
      <c r="G29" s="216"/>
    </row>
    <row r="30" spans="1:7" ht="19.5" customHeight="1">
      <c r="A30" s="330">
        <v>73110</v>
      </c>
      <c r="B30" s="331" t="s">
        <v>119</v>
      </c>
      <c r="C30" s="322">
        <v>4</v>
      </c>
      <c r="D30" s="322">
        <v>6</v>
      </c>
      <c r="E30" s="322">
        <f>ROUND(C30*D30,2)</f>
        <v>24</v>
      </c>
      <c r="F30" s="332">
        <f>ROUND(E13/E38*E30,2)</f>
        <v>551.53</v>
      </c>
      <c r="G30" s="216"/>
    </row>
    <row r="31" spans="1:7" ht="19.5" customHeight="1">
      <c r="A31" s="311">
        <v>73200</v>
      </c>
      <c r="B31" s="23" t="s">
        <v>114</v>
      </c>
      <c r="C31" s="313">
        <v>3</v>
      </c>
      <c r="D31" s="313">
        <v>8</v>
      </c>
      <c r="E31" s="313">
        <f>ROUND(C31*D31,2)</f>
        <v>24</v>
      </c>
      <c r="F31" s="421">
        <f>ROUND(E13/E38*E31,2)</f>
        <v>551.53</v>
      </c>
      <c r="G31" s="216"/>
    </row>
    <row r="32" spans="1:7" ht="19.5" customHeight="1">
      <c r="A32" s="311"/>
      <c r="B32" s="23" t="s">
        <v>120</v>
      </c>
      <c r="C32" s="313">
        <v>2</v>
      </c>
      <c r="D32" s="313">
        <v>2</v>
      </c>
      <c r="E32" s="313">
        <f>ROUND(C32*D32,2)</f>
        <v>4</v>
      </c>
      <c r="F32" s="419">
        <f>ROUND(E13/E38*E32,2)</f>
        <v>91.92</v>
      </c>
      <c r="G32" s="216"/>
    </row>
    <row r="33" spans="1:7" ht="19.5" customHeight="1">
      <c r="A33" s="320"/>
      <c r="B33" s="203"/>
      <c r="C33" s="319"/>
      <c r="D33" s="319"/>
      <c r="E33" s="313"/>
      <c r="F33" s="420">
        <f>SUM(F31:F32)</f>
        <v>643.4499999999999</v>
      </c>
      <c r="G33" s="216"/>
    </row>
    <row r="34" spans="1:7" ht="19.5" customHeight="1">
      <c r="A34" s="320"/>
      <c r="B34" s="331" t="s">
        <v>118</v>
      </c>
      <c r="C34" s="319">
        <v>2</v>
      </c>
      <c r="D34" s="319">
        <v>1</v>
      </c>
      <c r="E34" s="322">
        <f>ROUND(C34*D34,2)</f>
        <v>2</v>
      </c>
      <c r="F34" s="332">
        <f>ROUND(E13/E38*E34,2)+0.01</f>
        <v>45.97</v>
      </c>
      <c r="G34" s="216"/>
    </row>
    <row r="35" spans="1:7" ht="19.5" customHeight="1">
      <c r="A35" s="311">
        <v>73100</v>
      </c>
      <c r="B35" s="23" t="s">
        <v>115</v>
      </c>
      <c r="C35" s="313">
        <v>48</v>
      </c>
      <c r="D35" s="313">
        <v>1</v>
      </c>
      <c r="E35" s="313">
        <f>ROUND(C35*D35,2)</f>
        <v>48</v>
      </c>
      <c r="F35" s="421">
        <f>ROUND(E13/E38*E35,2)</f>
        <v>1103.07</v>
      </c>
      <c r="G35" s="216"/>
    </row>
    <row r="36" spans="1:7" ht="19.5" customHeight="1">
      <c r="A36" s="311"/>
      <c r="B36" s="23"/>
      <c r="C36" s="313">
        <v>95</v>
      </c>
      <c r="D36" s="313">
        <v>7</v>
      </c>
      <c r="E36" s="333">
        <f>ROUND(C36*D36,2)</f>
        <v>665</v>
      </c>
      <c r="F36" s="419">
        <f>ROUND(E13/E38*E36,2)-0.01</f>
        <v>15282.07</v>
      </c>
      <c r="G36" s="216"/>
    </row>
    <row r="37" spans="1:7" ht="19.5" customHeight="1">
      <c r="A37" s="311"/>
      <c r="B37" s="23"/>
      <c r="C37" s="313"/>
      <c r="D37" s="313"/>
      <c r="E37" s="333"/>
      <c r="F37" s="422">
        <f>SUM(F35:F36)+0.01</f>
        <v>16385.149999999998</v>
      </c>
      <c r="G37" s="216"/>
    </row>
    <row r="38" spans="1:7" ht="19.5" customHeight="1">
      <c r="A38" s="334"/>
      <c r="B38" s="335" t="s">
        <v>33</v>
      </c>
      <c r="C38" s="336">
        <f>SUM(C24:C36)</f>
        <v>161</v>
      </c>
      <c r="D38" s="336" t="s">
        <v>33</v>
      </c>
      <c r="E38" s="337">
        <f>SUM(E24:E36)</f>
        <v>796</v>
      </c>
      <c r="F38" s="332">
        <f>F26+F29+F30+F33+F34+F37</f>
        <v>18292.53</v>
      </c>
      <c r="G38" s="216"/>
    </row>
    <row r="39" spans="1:7" ht="12.75">
      <c r="A39" s="216"/>
      <c r="B39" s="216"/>
      <c r="C39" s="218"/>
      <c r="D39" s="218"/>
      <c r="E39" s="218"/>
      <c r="F39" s="216"/>
      <c r="G39" s="216"/>
    </row>
    <row r="40" spans="1:7" ht="12.75">
      <c r="A40" s="216"/>
      <c r="B40" s="216"/>
      <c r="C40" s="218"/>
      <c r="D40" s="218"/>
      <c r="E40" s="218"/>
      <c r="F40" s="216"/>
      <c r="G40" s="216"/>
    </row>
    <row r="41" spans="1:7" ht="12.75">
      <c r="A41" s="216"/>
      <c r="B41" s="216"/>
      <c r="C41" s="218"/>
      <c r="D41" s="218"/>
      <c r="E41" s="218"/>
      <c r="F41" s="216"/>
      <c r="G41" s="216"/>
    </row>
    <row r="42" spans="1:7" ht="12.75">
      <c r="A42" s="216"/>
      <c r="B42" s="216"/>
      <c r="C42" s="218"/>
      <c r="D42" s="218"/>
      <c r="E42" s="218"/>
      <c r="F42" s="216"/>
      <c r="G42" s="216"/>
    </row>
    <row r="43" spans="1:7" ht="12.75">
      <c r="A43" s="216"/>
      <c r="B43" s="216"/>
      <c r="C43" s="218"/>
      <c r="D43" s="218"/>
      <c r="E43" s="218"/>
      <c r="F43" s="216"/>
      <c r="G43" s="216"/>
    </row>
    <row r="44" spans="1:7" ht="12.75">
      <c r="A44" s="216"/>
      <c r="B44" s="216"/>
      <c r="C44" s="218"/>
      <c r="D44" s="218"/>
      <c r="E44" s="218"/>
      <c r="F44" s="216"/>
      <c r="G44" s="216"/>
    </row>
    <row r="45" spans="1:7" ht="12.75">
      <c r="A45" s="216"/>
      <c r="B45" s="216"/>
      <c r="C45" s="218"/>
      <c r="D45" s="218"/>
      <c r="E45" s="218"/>
      <c r="F45" s="216"/>
      <c r="G45" s="216"/>
    </row>
    <row r="46" spans="1:7" ht="12.75">
      <c r="A46" s="216"/>
      <c r="B46" s="216"/>
      <c r="C46" s="218"/>
      <c r="D46" s="218"/>
      <c r="E46" s="218"/>
      <c r="F46" s="216"/>
      <c r="G46" s="216"/>
    </row>
    <row r="47" spans="1:7" ht="12.75">
      <c r="A47" s="216"/>
      <c r="B47" s="216"/>
      <c r="C47" s="218"/>
      <c r="D47" s="218"/>
      <c r="E47" s="218"/>
      <c r="F47" s="216"/>
      <c r="G47" s="216"/>
    </row>
    <row r="48" spans="1:7" ht="12.75">
      <c r="A48" s="216"/>
      <c r="B48" s="216"/>
      <c r="C48" s="218"/>
      <c r="D48" s="218"/>
      <c r="E48" s="218"/>
      <c r="F48" s="216"/>
      <c r="G48" s="216"/>
    </row>
    <row r="49" spans="1:7" ht="12.75">
      <c r="A49" s="216"/>
      <c r="B49" s="216"/>
      <c r="C49" s="218"/>
      <c r="D49" s="218"/>
      <c r="E49" s="218"/>
      <c r="F49" s="216"/>
      <c r="G49" s="216"/>
    </row>
    <row r="50" spans="1:7" ht="12.75">
      <c r="A50" s="216"/>
      <c r="B50" s="216"/>
      <c r="C50" s="218"/>
      <c r="D50" s="218"/>
      <c r="E50" s="218"/>
      <c r="F50" s="216"/>
      <c r="G50" s="216"/>
    </row>
    <row r="51" spans="1:7" ht="12.75">
      <c r="A51" s="216"/>
      <c r="B51" s="216"/>
      <c r="C51" s="218"/>
      <c r="D51" s="218"/>
      <c r="E51" s="218"/>
      <c r="F51" s="216"/>
      <c r="G51" s="216"/>
    </row>
    <row r="52" spans="1:7" ht="12.75">
      <c r="A52" s="216"/>
      <c r="B52" s="216"/>
      <c r="C52" s="218"/>
      <c r="D52" s="218"/>
      <c r="E52" s="218"/>
      <c r="F52" s="216"/>
      <c r="G52" s="216"/>
    </row>
    <row r="53" spans="1:7" ht="12.75">
      <c r="A53" s="216"/>
      <c r="B53" s="216"/>
      <c r="C53" s="218"/>
      <c r="D53" s="218"/>
      <c r="E53" s="218"/>
      <c r="F53" s="216"/>
      <c r="G53" s="216"/>
    </row>
    <row r="54" spans="1:7" ht="12.75">
      <c r="A54" s="216"/>
      <c r="B54" s="216"/>
      <c r="C54" s="218"/>
      <c r="D54" s="218"/>
      <c r="E54" s="218"/>
      <c r="F54" s="216"/>
      <c r="G54" s="216"/>
    </row>
    <row r="55" spans="1:7" ht="12.75">
      <c r="A55" s="216"/>
      <c r="B55" s="216"/>
      <c r="C55" s="218"/>
      <c r="D55" s="218"/>
      <c r="E55" s="218"/>
      <c r="F55" s="216"/>
      <c r="G55" s="216"/>
    </row>
    <row r="56" spans="1:7" ht="12.75">
      <c r="A56" s="216"/>
      <c r="B56" s="216"/>
      <c r="C56" s="218"/>
      <c r="D56" s="218"/>
      <c r="E56" s="218"/>
      <c r="F56" s="216"/>
      <c r="G56" s="216"/>
    </row>
    <row r="57" spans="1:7" ht="12.75">
      <c r="A57" s="216"/>
      <c r="B57" s="216"/>
      <c r="C57" s="218"/>
      <c r="D57" s="218"/>
      <c r="E57" s="218"/>
      <c r="F57" s="216"/>
      <c r="G57" s="216"/>
    </row>
    <row r="58" spans="1:7" ht="12.75">
      <c r="A58" s="216"/>
      <c r="B58" s="216"/>
      <c r="C58" s="218"/>
      <c r="D58" s="218"/>
      <c r="E58" s="218"/>
      <c r="F58" s="216"/>
      <c r="G58" s="216"/>
    </row>
    <row r="59" spans="1:7" ht="12.75">
      <c r="A59" s="216"/>
      <c r="B59" s="216"/>
      <c r="C59" s="218"/>
      <c r="D59" s="218"/>
      <c r="E59" s="218"/>
      <c r="F59" s="216"/>
      <c r="G59" s="216"/>
    </row>
    <row r="60" spans="1:7" ht="12.75">
      <c r="A60" s="216"/>
      <c r="B60" s="216"/>
      <c r="C60" s="218"/>
      <c r="D60" s="218"/>
      <c r="E60" s="218"/>
      <c r="F60" s="216"/>
      <c r="G60" s="216"/>
    </row>
    <row r="61" spans="1:7" ht="12.75">
      <c r="A61" s="216"/>
      <c r="B61" s="216"/>
      <c r="C61" s="218"/>
      <c r="D61" s="218"/>
      <c r="E61" s="218"/>
      <c r="F61" s="216"/>
      <c r="G61" s="216"/>
    </row>
    <row r="62" spans="1:7" ht="12.75">
      <c r="A62" s="216"/>
      <c r="B62" s="216"/>
      <c r="C62" s="218"/>
      <c r="D62" s="218"/>
      <c r="E62" s="218"/>
      <c r="F62" s="216"/>
      <c r="G62" s="216"/>
    </row>
    <row r="63" spans="1:7" ht="12.75">
      <c r="A63" s="216"/>
      <c r="B63" s="216"/>
      <c r="C63" s="218"/>
      <c r="D63" s="218"/>
      <c r="E63" s="218"/>
      <c r="F63" s="216"/>
      <c r="G63" s="216"/>
    </row>
    <row r="64" spans="1:7" ht="12.75">
      <c r="A64" s="216"/>
      <c r="B64" s="216"/>
      <c r="C64" s="218"/>
      <c r="D64" s="218"/>
      <c r="E64" s="218"/>
      <c r="F64" s="216"/>
      <c r="G64" s="216"/>
    </row>
    <row r="65" spans="1:7" ht="12.75">
      <c r="A65" s="216"/>
      <c r="B65" s="216"/>
      <c r="C65" s="218"/>
      <c r="D65" s="218"/>
      <c r="E65" s="218"/>
      <c r="F65" s="216"/>
      <c r="G65" s="216"/>
    </row>
    <row r="66" spans="1:7" ht="12.75">
      <c r="A66" s="216"/>
      <c r="B66" s="216"/>
      <c r="C66" s="218"/>
      <c r="D66" s="218"/>
      <c r="E66" s="218"/>
      <c r="F66" s="216"/>
      <c r="G66" s="216"/>
    </row>
    <row r="67" spans="1:7" ht="12.75">
      <c r="A67" s="216"/>
      <c r="B67" s="216"/>
      <c r="C67" s="218"/>
      <c r="D67" s="218"/>
      <c r="E67" s="218"/>
      <c r="F67" s="216"/>
      <c r="G67" s="216"/>
    </row>
    <row r="68" spans="1:7" ht="12.75">
      <c r="A68" s="216"/>
      <c r="B68" s="216"/>
      <c r="C68" s="218"/>
      <c r="D68" s="218"/>
      <c r="E68" s="218"/>
      <c r="F68" s="216"/>
      <c r="G68" s="216"/>
    </row>
    <row r="69" spans="1:7" ht="12.75">
      <c r="A69" s="216"/>
      <c r="B69" s="216"/>
      <c r="C69" s="218"/>
      <c r="D69" s="218"/>
      <c r="E69" s="218"/>
      <c r="F69" s="216"/>
      <c r="G69" s="216"/>
    </row>
    <row r="70" spans="1:7" ht="12.75">
      <c r="A70" s="216"/>
      <c r="B70" s="216"/>
      <c r="C70" s="218"/>
      <c r="D70" s="218"/>
      <c r="E70" s="218"/>
      <c r="F70" s="216"/>
      <c r="G70" s="216"/>
    </row>
    <row r="71" spans="1:7" ht="12.75">
      <c r="A71" s="216"/>
      <c r="B71" s="216"/>
      <c r="C71" s="218"/>
      <c r="D71" s="218"/>
      <c r="E71" s="218"/>
      <c r="F71" s="216"/>
      <c r="G71" s="216"/>
    </row>
    <row r="72" spans="1:7" ht="12.75">
      <c r="A72" s="216"/>
      <c r="B72" s="216"/>
      <c r="C72" s="218"/>
      <c r="D72" s="218"/>
      <c r="E72" s="218"/>
      <c r="F72" s="216"/>
      <c r="G72" s="216"/>
    </row>
    <row r="73" spans="1:7" ht="12.75">
      <c r="A73" s="216"/>
      <c r="B73" s="216"/>
      <c r="C73" s="218"/>
      <c r="D73" s="218"/>
      <c r="E73" s="218"/>
      <c r="F73" s="216"/>
      <c r="G73" s="216"/>
    </row>
    <row r="74" spans="1:7" ht="12.75">
      <c r="A74" s="216"/>
      <c r="B74" s="216"/>
      <c r="C74" s="218"/>
      <c r="D74" s="218"/>
      <c r="E74" s="218"/>
      <c r="F74" s="216"/>
      <c r="G74" s="216"/>
    </row>
    <row r="75" spans="1:7" ht="12.75">
      <c r="A75" s="216"/>
      <c r="B75" s="216"/>
      <c r="C75" s="218"/>
      <c r="D75" s="218"/>
      <c r="E75" s="218"/>
      <c r="F75" s="216"/>
      <c r="G75" s="216"/>
    </row>
    <row r="76" spans="1:7" ht="12.75">
      <c r="A76" s="216"/>
      <c r="B76" s="216"/>
      <c r="C76" s="218"/>
      <c r="D76" s="218"/>
      <c r="E76" s="218"/>
      <c r="F76" s="216"/>
      <c r="G76" s="216"/>
    </row>
    <row r="77" spans="1:7" ht="12.75">
      <c r="A77" s="216"/>
      <c r="B77" s="216"/>
      <c r="C77" s="218"/>
      <c r="D77" s="218"/>
      <c r="E77" s="218"/>
      <c r="F77" s="216"/>
      <c r="G77" s="216"/>
    </row>
    <row r="78" spans="1:7" ht="12.75">
      <c r="A78" s="216"/>
      <c r="B78" s="216"/>
      <c r="C78" s="218"/>
      <c r="D78" s="218"/>
      <c r="E78" s="218"/>
      <c r="F78" s="216"/>
      <c r="G78" s="216"/>
    </row>
    <row r="79" spans="1:7" ht="12.75">
      <c r="A79" s="216"/>
      <c r="B79" s="216"/>
      <c r="C79" s="218"/>
      <c r="D79" s="218"/>
      <c r="E79" s="218"/>
      <c r="F79" s="216"/>
      <c r="G79" s="216"/>
    </row>
    <row r="80" spans="1:7" ht="12.75">
      <c r="A80" s="216"/>
      <c r="B80" s="216"/>
      <c r="C80" s="218"/>
      <c r="D80" s="218"/>
      <c r="E80" s="218"/>
      <c r="F80" s="216"/>
      <c r="G80" s="216"/>
    </row>
    <row r="81" spans="1:7" ht="12.75">
      <c r="A81" s="216"/>
      <c r="B81" s="216"/>
      <c r="C81" s="218"/>
      <c r="D81" s="218"/>
      <c r="E81" s="218"/>
      <c r="F81" s="216"/>
      <c r="G81" s="216"/>
    </row>
    <row r="82" spans="1:7" ht="12.75">
      <c r="A82" s="216"/>
      <c r="B82" s="216"/>
      <c r="C82" s="218"/>
      <c r="D82" s="218"/>
      <c r="E82" s="218"/>
      <c r="F82" s="216"/>
      <c r="G82" s="216"/>
    </row>
    <row r="83" spans="1:7" ht="12.75">
      <c r="A83" s="216"/>
      <c r="B83" s="216"/>
      <c r="C83" s="218"/>
      <c r="D83" s="218"/>
      <c r="E83" s="218"/>
      <c r="F83" s="216"/>
      <c r="G83" s="216"/>
    </row>
    <row r="84" spans="1:7" ht="12.75">
      <c r="A84" s="216"/>
      <c r="B84" s="216"/>
      <c r="C84" s="218"/>
      <c r="D84" s="218"/>
      <c r="E84" s="218"/>
      <c r="F84" s="216"/>
      <c r="G84" s="216"/>
    </row>
    <row r="85" spans="1:7" ht="12.75">
      <c r="A85" s="216"/>
      <c r="B85" s="216"/>
      <c r="C85" s="218"/>
      <c r="D85" s="218"/>
      <c r="E85" s="218"/>
      <c r="F85" s="216"/>
      <c r="G85" s="216"/>
    </row>
    <row r="86" spans="1:7" ht="12.75">
      <c r="A86" s="216"/>
      <c r="B86" s="216"/>
      <c r="C86" s="218"/>
      <c r="D86" s="218"/>
      <c r="E86" s="218"/>
      <c r="F86" s="216"/>
      <c r="G86" s="216"/>
    </row>
    <row r="87" spans="1:7" ht="12.75">
      <c r="A87" s="216"/>
      <c r="B87" s="216"/>
      <c r="C87" s="218"/>
      <c r="D87" s="218"/>
      <c r="E87" s="218"/>
      <c r="F87" s="216"/>
      <c r="G87" s="216"/>
    </row>
    <row r="88" spans="1:7" ht="12.75">
      <c r="A88" s="216"/>
      <c r="B88" s="216"/>
      <c r="C88" s="218"/>
      <c r="D88" s="218"/>
      <c r="E88" s="218"/>
      <c r="F88" s="216"/>
      <c r="G88" s="216"/>
    </row>
    <row r="89" spans="1:7" ht="12.75">
      <c r="A89" s="216"/>
      <c r="B89" s="216"/>
      <c r="C89" s="218"/>
      <c r="D89" s="218"/>
      <c r="E89" s="218"/>
      <c r="F89" s="216"/>
      <c r="G89" s="216"/>
    </row>
    <row r="90" spans="1:7" ht="12.75">
      <c r="A90" s="216"/>
      <c r="B90" s="216"/>
      <c r="C90" s="218"/>
      <c r="D90" s="218"/>
      <c r="E90" s="218"/>
      <c r="F90" s="216"/>
      <c r="G90" s="216"/>
    </row>
    <row r="91" spans="1:7" ht="12.75">
      <c r="A91" s="216"/>
      <c r="B91" s="216"/>
      <c r="C91" s="218"/>
      <c r="D91" s="218"/>
      <c r="E91" s="218"/>
      <c r="F91" s="216"/>
      <c r="G91" s="216"/>
    </row>
    <row r="92" spans="1:7" ht="12.75">
      <c r="A92" s="216"/>
      <c r="B92" s="216"/>
      <c r="C92" s="218"/>
      <c r="D92" s="218"/>
      <c r="E92" s="218"/>
      <c r="F92" s="216"/>
      <c r="G92" s="216"/>
    </row>
    <row r="93" spans="1:7" ht="12.75">
      <c r="A93" s="216"/>
      <c r="B93" s="216"/>
      <c r="C93" s="218"/>
      <c r="D93" s="218"/>
      <c r="E93" s="218"/>
      <c r="F93" s="216"/>
      <c r="G93" s="216"/>
    </row>
    <row r="94" spans="1:7" ht="12.75">
      <c r="A94" s="216"/>
      <c r="B94" s="216"/>
      <c r="C94" s="218"/>
      <c r="D94" s="218"/>
      <c r="E94" s="218"/>
      <c r="F94" s="216"/>
      <c r="G94" s="216"/>
    </row>
    <row r="95" spans="1:7" ht="12.75">
      <c r="A95" s="216"/>
      <c r="B95" s="216"/>
      <c r="C95" s="218"/>
      <c r="D95" s="218"/>
      <c r="E95" s="218"/>
      <c r="F95" s="216"/>
      <c r="G95" s="216"/>
    </row>
    <row r="96" spans="1:7" ht="12.75">
      <c r="A96" s="216"/>
      <c r="B96" s="216"/>
      <c r="C96" s="218"/>
      <c r="D96" s="218"/>
      <c r="E96" s="218"/>
      <c r="F96" s="216"/>
      <c r="G96" s="216"/>
    </row>
    <row r="97" spans="1:7" ht="12.75">
      <c r="A97" s="216"/>
      <c r="B97" s="216"/>
      <c r="C97" s="218"/>
      <c r="D97" s="218"/>
      <c r="E97" s="218"/>
      <c r="F97" s="216"/>
      <c r="G97" s="216"/>
    </row>
    <row r="98" spans="1:7" ht="12.75">
      <c r="A98" s="216"/>
      <c r="B98" s="216"/>
      <c r="C98" s="218"/>
      <c r="D98" s="218"/>
      <c r="E98" s="218"/>
      <c r="F98" s="216"/>
      <c r="G98" s="216"/>
    </row>
    <row r="99" spans="1:7" ht="12.75">
      <c r="A99" s="216"/>
      <c r="B99" s="216"/>
      <c r="C99" s="218"/>
      <c r="D99" s="218"/>
      <c r="E99" s="218"/>
      <c r="F99" s="216"/>
      <c r="G99" s="216"/>
    </row>
    <row r="100" spans="1:7" ht="12.75">
      <c r="A100" s="216"/>
      <c r="B100" s="216"/>
      <c r="C100" s="218"/>
      <c r="D100" s="218"/>
      <c r="E100" s="218"/>
      <c r="F100" s="216"/>
      <c r="G100" s="216"/>
    </row>
    <row r="101" spans="1:7" ht="12.75">
      <c r="A101" s="216"/>
      <c r="B101" s="216"/>
      <c r="C101" s="218"/>
      <c r="D101" s="218"/>
      <c r="E101" s="218"/>
      <c r="F101" s="216"/>
      <c r="G101" s="216"/>
    </row>
    <row r="102" spans="1:7" ht="12.75">
      <c r="A102" s="216"/>
      <c r="B102" s="216"/>
      <c r="C102" s="218"/>
      <c r="D102" s="218"/>
      <c r="E102" s="218"/>
      <c r="F102" s="216"/>
      <c r="G102" s="216"/>
    </row>
    <row r="103" spans="1:7" ht="12.75">
      <c r="A103" s="216"/>
      <c r="B103" s="216"/>
      <c r="C103" s="218"/>
      <c r="D103" s="218"/>
      <c r="E103" s="218"/>
      <c r="F103" s="216"/>
      <c r="G103" s="216"/>
    </row>
    <row r="104" spans="1:7" ht="12.75">
      <c r="A104" s="216"/>
      <c r="B104" s="216"/>
      <c r="C104" s="218"/>
      <c r="D104" s="218"/>
      <c r="E104" s="218"/>
      <c r="F104" s="216"/>
      <c r="G104" s="216"/>
    </row>
    <row r="105" spans="1:7" ht="12.75">
      <c r="A105" s="216"/>
      <c r="B105" s="216"/>
      <c r="C105" s="218"/>
      <c r="D105" s="218"/>
      <c r="E105" s="218"/>
      <c r="F105" s="216"/>
      <c r="G105" s="216"/>
    </row>
    <row r="106" spans="1:7" ht="12.75">
      <c r="A106" s="216"/>
      <c r="B106" s="216"/>
      <c r="C106" s="218"/>
      <c r="D106" s="218"/>
      <c r="E106" s="218"/>
      <c r="F106" s="216"/>
      <c r="G106" s="216"/>
    </row>
    <row r="107" spans="1:7" ht="12.75">
      <c r="A107" s="216"/>
      <c r="B107" s="216"/>
      <c r="C107" s="218"/>
      <c r="D107" s="218"/>
      <c r="E107" s="218"/>
      <c r="F107" s="216"/>
      <c r="G107" s="216"/>
    </row>
    <row r="108" spans="1:7" ht="12.75">
      <c r="A108" s="216"/>
      <c r="B108" s="216"/>
      <c r="C108" s="218"/>
      <c r="D108" s="218"/>
      <c r="E108" s="218"/>
      <c r="F108" s="216"/>
      <c r="G108" s="216"/>
    </row>
    <row r="109" spans="1:7" ht="12.75">
      <c r="A109" s="216"/>
      <c r="B109" s="216"/>
      <c r="C109" s="218"/>
      <c r="D109" s="218"/>
      <c r="E109" s="218"/>
      <c r="F109" s="216"/>
      <c r="G109" s="216"/>
    </row>
    <row r="110" spans="1:7" ht="12.75">
      <c r="A110" s="216"/>
      <c r="B110" s="216"/>
      <c r="C110" s="218"/>
      <c r="D110" s="218"/>
      <c r="E110" s="218"/>
      <c r="F110" s="216"/>
      <c r="G110" s="216"/>
    </row>
    <row r="111" spans="1:7" ht="12.75">
      <c r="A111" s="216"/>
      <c r="B111" s="216"/>
      <c r="C111" s="218"/>
      <c r="D111" s="218"/>
      <c r="E111" s="218"/>
      <c r="F111" s="216"/>
      <c r="G111" s="216"/>
    </row>
    <row r="112" spans="1:7" ht="12.75">
      <c r="A112" s="216"/>
      <c r="B112" s="216"/>
      <c r="C112" s="218"/>
      <c r="D112" s="218"/>
      <c r="E112" s="218"/>
      <c r="F112" s="216"/>
      <c r="G112" s="216"/>
    </row>
    <row r="113" spans="1:7" ht="12.75">
      <c r="A113" s="216"/>
      <c r="B113" s="216"/>
      <c r="C113" s="218"/>
      <c r="D113" s="218"/>
      <c r="E113" s="218"/>
      <c r="F113" s="216"/>
      <c r="G113" s="216"/>
    </row>
    <row r="114" spans="1:7" ht="12.75">
      <c r="A114" s="216"/>
      <c r="B114" s="216"/>
      <c r="C114" s="218"/>
      <c r="D114" s="218"/>
      <c r="E114" s="218"/>
      <c r="F114" s="216"/>
      <c r="G114" s="216"/>
    </row>
    <row r="115" spans="1:7" ht="12.75">
      <c r="A115" s="216"/>
      <c r="B115" s="216"/>
      <c r="C115" s="218"/>
      <c r="D115" s="218"/>
      <c r="E115" s="218"/>
      <c r="F115" s="216"/>
      <c r="G115" s="216"/>
    </row>
    <row r="116" spans="1:7" ht="12.75">
      <c r="A116" s="216"/>
      <c r="B116" s="216"/>
      <c r="C116" s="218"/>
      <c r="D116" s="218"/>
      <c r="E116" s="218"/>
      <c r="F116" s="216"/>
      <c r="G116" s="216"/>
    </row>
    <row r="117" spans="1:7" ht="12.75">
      <c r="A117" s="216"/>
      <c r="B117" s="216"/>
      <c r="C117" s="218"/>
      <c r="D117" s="218"/>
      <c r="E117" s="218"/>
      <c r="F117" s="216"/>
      <c r="G117" s="216"/>
    </row>
    <row r="118" spans="1:7" ht="12.75">
      <c r="A118" s="216"/>
      <c r="B118" s="216"/>
      <c r="C118" s="218"/>
      <c r="D118" s="218"/>
      <c r="E118" s="218"/>
      <c r="F118" s="216"/>
      <c r="G118" s="216"/>
    </row>
    <row r="119" spans="1:7" ht="12.75">
      <c r="A119" s="216"/>
      <c r="B119" s="216"/>
      <c r="C119" s="218"/>
      <c r="D119" s="218"/>
      <c r="E119" s="218"/>
      <c r="F119" s="216"/>
      <c r="G119" s="216"/>
    </row>
    <row r="120" spans="1:7" ht="12.75">
      <c r="A120" s="216"/>
      <c r="B120" s="216"/>
      <c r="C120" s="218"/>
      <c r="D120" s="218"/>
      <c r="E120" s="218"/>
      <c r="F120" s="216"/>
      <c r="G120" s="216"/>
    </row>
    <row r="121" spans="1:7" ht="12.75">
      <c r="A121" s="216"/>
      <c r="B121" s="216"/>
      <c r="C121" s="218"/>
      <c r="D121" s="218"/>
      <c r="E121" s="218"/>
      <c r="F121" s="216"/>
      <c r="G121" s="216"/>
    </row>
    <row r="122" spans="1:7" ht="12.75">
      <c r="A122" s="216"/>
      <c r="B122" s="216"/>
      <c r="C122" s="218"/>
      <c r="D122" s="218"/>
      <c r="E122" s="218"/>
      <c r="F122" s="216"/>
      <c r="G122" s="216"/>
    </row>
    <row r="123" spans="1:7" ht="12.75">
      <c r="A123" s="216"/>
      <c r="B123" s="216"/>
      <c r="C123" s="218"/>
      <c r="D123" s="218"/>
      <c r="E123" s="218"/>
      <c r="F123" s="216"/>
      <c r="G123" s="216"/>
    </row>
    <row r="124" spans="1:7" ht="12.75">
      <c r="A124" s="216"/>
      <c r="B124" s="216"/>
      <c r="C124" s="218"/>
      <c r="D124" s="218"/>
      <c r="E124" s="218"/>
      <c r="F124" s="216"/>
      <c r="G124" s="216"/>
    </row>
    <row r="125" spans="1:7" ht="12.75">
      <c r="A125" s="216"/>
      <c r="B125" s="216"/>
      <c r="C125" s="218"/>
      <c r="D125" s="218"/>
      <c r="E125" s="218"/>
      <c r="F125" s="216"/>
      <c r="G125" s="216"/>
    </row>
    <row r="126" spans="1:7" ht="12.75">
      <c r="A126" s="216"/>
      <c r="B126" s="216"/>
      <c r="C126" s="218"/>
      <c r="D126" s="218"/>
      <c r="E126" s="218"/>
      <c r="F126" s="216"/>
      <c r="G126" s="216"/>
    </row>
    <row r="127" spans="1:7" ht="12.75">
      <c r="A127" s="216"/>
      <c r="B127" s="216"/>
      <c r="C127" s="218"/>
      <c r="D127" s="218"/>
      <c r="E127" s="218"/>
      <c r="F127" s="216"/>
      <c r="G127" s="216"/>
    </row>
    <row r="128" spans="1:7" ht="12.75">
      <c r="A128" s="216"/>
      <c r="B128" s="216"/>
      <c r="C128" s="218"/>
      <c r="D128" s="218"/>
      <c r="E128" s="218"/>
      <c r="F128" s="216"/>
      <c r="G128" s="216"/>
    </row>
    <row r="129" spans="1:7" ht="12.75">
      <c r="A129" s="216"/>
      <c r="B129" s="216"/>
      <c r="C129" s="218"/>
      <c r="D129" s="218"/>
      <c r="E129" s="218"/>
      <c r="F129" s="216"/>
      <c r="G129" s="216"/>
    </row>
    <row r="130" spans="1:7" ht="12.75">
      <c r="A130" s="216"/>
      <c r="B130" s="216"/>
      <c r="C130" s="218"/>
      <c r="D130" s="218"/>
      <c r="E130" s="218"/>
      <c r="F130" s="216"/>
      <c r="G130" s="216"/>
    </row>
    <row r="131" spans="1:7" ht="12.75">
      <c r="A131" s="216"/>
      <c r="B131" s="216"/>
      <c r="C131" s="218"/>
      <c r="D131" s="218"/>
      <c r="E131" s="218"/>
      <c r="F131" s="216"/>
      <c r="G131" s="216"/>
    </row>
    <row r="132" spans="1:7" ht="12.75">
      <c r="A132" s="216"/>
      <c r="B132" s="216"/>
      <c r="C132" s="218"/>
      <c r="D132" s="218"/>
      <c r="E132" s="218"/>
      <c r="F132" s="216"/>
      <c r="G132" s="216"/>
    </row>
    <row r="133" spans="1:7" ht="12.75">
      <c r="A133" s="216"/>
      <c r="B133" s="216"/>
      <c r="C133" s="218"/>
      <c r="D133" s="218"/>
      <c r="E133" s="218"/>
      <c r="F133" s="216"/>
      <c r="G133" s="216"/>
    </row>
    <row r="134" spans="1:7" ht="12.75">
      <c r="A134" s="216"/>
      <c r="B134" s="216"/>
      <c r="C134" s="218"/>
      <c r="D134" s="218"/>
      <c r="E134" s="218"/>
      <c r="F134" s="216"/>
      <c r="G134" s="216"/>
    </row>
  </sheetData>
  <printOptions/>
  <pageMargins left="0.7874015748031497" right="0.7874015748031497" top="1.1811023622047245" bottom="0.984251968503937" header="0.7086614173228347" footer="0.5118110236220472"/>
  <pageSetup horizontalDpi="300" verticalDpi="300" orientation="portrait" paperSize="9" r:id="rId3"/>
  <headerFooter alignWithMargins="0">
    <oddHeader>&amp;L&amp;"Arial,Standard"Anlage 3 zur Gebührenbedarfsberechnung 2007 lt. BV 4493/2006 UA Wochenmarkt</oddHeader>
    <oddFooter>&amp;R&amp;"Arial,Standard"&amp;8&amp;D /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0" sqref="B10"/>
    </sheetView>
  </sheetViews>
  <sheetFormatPr defaultColWidth="11.421875" defaultRowHeight="12.75"/>
  <cols>
    <col min="1" max="1" width="10.8515625" style="0" customWidth="1"/>
    <col min="2" max="2" width="12.421875" style="0" customWidth="1"/>
    <col min="3" max="3" width="9.8515625" style="0" customWidth="1"/>
    <col min="4" max="4" width="7.421875" style="0" customWidth="1"/>
    <col min="5" max="5" width="6.7109375" style="0" customWidth="1"/>
    <col min="6" max="6" width="5.140625" style="0" customWidth="1"/>
  </cols>
  <sheetData>
    <row r="1" spans="1:10" ht="12.75">
      <c r="A1" s="63" t="s">
        <v>15</v>
      </c>
      <c r="B1" s="63" t="s">
        <v>16</v>
      </c>
      <c r="C1" s="252"/>
      <c r="D1" s="252"/>
      <c r="E1" s="252"/>
      <c r="F1" s="252"/>
      <c r="G1" s="252"/>
      <c r="H1" s="252"/>
      <c r="I1" s="252"/>
      <c r="J1" s="253"/>
    </row>
    <row r="2" spans="1:10" ht="12.75">
      <c r="A2" s="253"/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2.75">
      <c r="A3" s="252"/>
      <c r="B3" s="63" t="s">
        <v>198</v>
      </c>
      <c r="C3" s="63"/>
      <c r="D3" s="63"/>
      <c r="E3" s="63"/>
      <c r="F3" s="63"/>
      <c r="G3" s="63"/>
      <c r="H3" s="63"/>
      <c r="I3" s="63"/>
      <c r="J3" s="253"/>
    </row>
    <row r="4" spans="1:10" ht="12.75">
      <c r="A4" s="252"/>
      <c r="B4" s="338"/>
      <c r="C4" s="338"/>
      <c r="D4" s="338"/>
      <c r="E4" s="63"/>
      <c r="F4" s="63"/>
      <c r="G4" s="63"/>
      <c r="H4" s="63"/>
      <c r="I4" s="63"/>
      <c r="J4" s="253"/>
    </row>
    <row r="5" spans="1:10" ht="12.75">
      <c r="A5" s="252"/>
      <c r="B5" s="63"/>
      <c r="C5" s="63">
        <v>95</v>
      </c>
      <c r="D5" s="63" t="s">
        <v>17</v>
      </c>
      <c r="E5" s="63"/>
      <c r="F5" s="63"/>
      <c r="G5" s="63"/>
      <c r="H5" s="63"/>
      <c r="I5" s="63"/>
      <c r="J5" s="253"/>
    </row>
    <row r="6" spans="1:10" ht="12.75">
      <c r="A6" s="252"/>
      <c r="B6" s="63"/>
      <c r="C6" s="63">
        <v>4</v>
      </c>
      <c r="D6" s="63" t="s">
        <v>266</v>
      </c>
      <c r="E6" s="63"/>
      <c r="F6" s="63"/>
      <c r="G6" s="63"/>
      <c r="H6" s="63"/>
      <c r="I6" s="63"/>
      <c r="J6" s="253"/>
    </row>
    <row r="7" spans="1:10" ht="12.75">
      <c r="A7" s="252"/>
      <c r="B7" s="63" t="s">
        <v>268</v>
      </c>
      <c r="C7" s="380">
        <v>9</v>
      </c>
      <c r="D7" s="381" t="s">
        <v>78</v>
      </c>
      <c r="E7" s="382" t="s">
        <v>199</v>
      </c>
      <c r="F7" s="382">
        <v>0.19</v>
      </c>
      <c r="G7" s="63" t="s">
        <v>204</v>
      </c>
      <c r="H7" s="63"/>
      <c r="I7" s="383">
        <f>C5*C6*C7*1.19</f>
        <v>4069.7999999999997</v>
      </c>
      <c r="J7" s="253"/>
    </row>
    <row r="8" spans="1:10" ht="12.75">
      <c r="A8" s="252"/>
      <c r="B8" s="63"/>
      <c r="C8" s="383"/>
      <c r="D8" s="63"/>
      <c r="E8" s="382"/>
      <c r="F8" s="382"/>
      <c r="G8" s="63"/>
      <c r="H8" s="63"/>
      <c r="I8" s="383"/>
      <c r="J8" s="253"/>
    </row>
    <row r="9" spans="1:10" ht="12.75">
      <c r="A9" s="252"/>
      <c r="B9" s="63" t="s">
        <v>269</v>
      </c>
      <c r="C9" s="63"/>
      <c r="D9" s="63"/>
      <c r="E9" s="63"/>
      <c r="F9" s="63"/>
      <c r="G9" s="63"/>
      <c r="H9" s="63"/>
      <c r="I9" s="383"/>
      <c r="J9" s="253"/>
    </row>
    <row r="10" spans="1:10" ht="12.75">
      <c r="A10" s="252"/>
      <c r="B10" s="63" t="s">
        <v>200</v>
      </c>
      <c r="C10" s="63"/>
      <c r="D10" s="63"/>
      <c r="E10" s="63"/>
      <c r="F10" s="63"/>
      <c r="G10" s="63"/>
      <c r="H10" s="63"/>
      <c r="I10" s="63"/>
      <c r="J10" s="253"/>
    </row>
    <row r="11" spans="1:10" ht="12.75">
      <c r="A11" s="252"/>
      <c r="B11" s="63"/>
      <c r="C11" s="63">
        <v>95</v>
      </c>
      <c r="D11" s="63" t="s">
        <v>17</v>
      </c>
      <c r="E11" s="63"/>
      <c r="F11" s="63"/>
      <c r="G11" s="63"/>
      <c r="H11" s="63"/>
      <c r="I11" s="63"/>
      <c r="J11" s="253"/>
    </row>
    <row r="12" spans="1:10" ht="12.75">
      <c r="A12" s="252"/>
      <c r="B12" s="63"/>
      <c r="C12" s="63">
        <v>2</v>
      </c>
      <c r="D12" s="63" t="s">
        <v>201</v>
      </c>
      <c r="E12" s="63"/>
      <c r="F12" s="63"/>
      <c r="G12" s="63"/>
      <c r="H12" s="63"/>
      <c r="I12" s="63"/>
      <c r="J12" s="253"/>
    </row>
    <row r="13" spans="1:10" ht="12.75">
      <c r="A13" s="252"/>
      <c r="B13" s="63" t="s">
        <v>18</v>
      </c>
      <c r="C13" s="384">
        <v>19.67</v>
      </c>
      <c r="D13" s="63" t="s">
        <v>78</v>
      </c>
      <c r="E13" s="385"/>
      <c r="F13" s="382"/>
      <c r="G13" s="63"/>
      <c r="H13" s="63"/>
      <c r="I13" s="383">
        <f>C11*C12*C13</f>
        <v>3737.3</v>
      </c>
      <c r="J13" s="253"/>
    </row>
    <row r="14" spans="1:10" ht="12.75">
      <c r="A14" s="252"/>
      <c r="B14" s="63"/>
      <c r="C14" s="63"/>
      <c r="D14" s="63"/>
      <c r="E14" s="63"/>
      <c r="F14" s="63"/>
      <c r="G14" s="63"/>
      <c r="H14" s="63"/>
      <c r="I14" s="63"/>
      <c r="J14" s="253"/>
    </row>
    <row r="15" spans="1:10" ht="12.75">
      <c r="A15" s="252"/>
      <c r="B15" s="63" t="s">
        <v>202</v>
      </c>
      <c r="C15" s="63"/>
      <c r="D15" s="63"/>
      <c r="E15" s="63"/>
      <c r="F15" s="63"/>
      <c r="G15" s="63"/>
      <c r="H15" s="63"/>
      <c r="I15" s="63"/>
      <c r="J15" s="253"/>
    </row>
    <row r="16" spans="1:10" ht="12.75">
      <c r="A16" s="252"/>
      <c r="B16" s="63" t="s">
        <v>200</v>
      </c>
      <c r="C16" s="63"/>
      <c r="D16" s="63"/>
      <c r="E16" s="63"/>
      <c r="F16" s="63"/>
      <c r="G16" s="63"/>
      <c r="H16" s="63"/>
      <c r="I16" s="63"/>
      <c r="J16" s="253"/>
    </row>
    <row r="17" spans="1:10" ht="12.75">
      <c r="A17" s="252"/>
      <c r="B17" s="63"/>
      <c r="C17" s="63">
        <v>2</v>
      </c>
      <c r="D17" s="63" t="s">
        <v>203</v>
      </c>
      <c r="E17" s="385"/>
      <c r="F17" s="382"/>
      <c r="G17" s="63"/>
      <c r="H17" s="63"/>
      <c r="I17" s="63"/>
      <c r="J17" s="253"/>
    </row>
    <row r="18" spans="1:10" ht="12.75">
      <c r="A18" s="252"/>
      <c r="B18" s="63" t="s">
        <v>18</v>
      </c>
      <c r="C18" s="380">
        <v>824.78</v>
      </c>
      <c r="D18" s="63" t="s">
        <v>78</v>
      </c>
      <c r="E18" s="63"/>
      <c r="F18" s="63"/>
      <c r="G18" s="63"/>
      <c r="H18" s="386"/>
      <c r="I18" s="387">
        <f>C17*C18+0.01</f>
        <v>1649.57</v>
      </c>
      <c r="J18" s="253"/>
    </row>
    <row r="19" spans="1:10" ht="12.75">
      <c r="A19" s="252"/>
      <c r="B19" s="63"/>
      <c r="C19" s="63"/>
      <c r="D19" s="63"/>
      <c r="E19" s="63"/>
      <c r="F19" s="63"/>
      <c r="G19" s="63"/>
      <c r="H19" s="63"/>
      <c r="I19" s="383">
        <f>SUM(I7:I18)</f>
        <v>9456.67</v>
      </c>
      <c r="J19" s="253"/>
    </row>
    <row r="20" spans="1:10" ht="12.75">
      <c r="A20" s="253"/>
      <c r="B20" s="253"/>
      <c r="C20" s="253"/>
      <c r="D20" s="253"/>
      <c r="E20" s="253"/>
      <c r="F20" s="253"/>
      <c r="G20" s="253"/>
      <c r="H20" s="253"/>
      <c r="I20" s="253"/>
      <c r="J20" s="253"/>
    </row>
    <row r="21" spans="1:10" ht="12.75">
      <c r="A21" s="253"/>
      <c r="B21" s="253"/>
      <c r="C21" s="253"/>
      <c r="D21" s="253"/>
      <c r="E21" s="253"/>
      <c r="F21" s="253"/>
      <c r="G21" s="253"/>
      <c r="H21" s="253"/>
      <c r="I21" s="253"/>
      <c r="J21" s="253"/>
    </row>
    <row r="22" spans="1:10" ht="12.75">
      <c r="A22" s="339"/>
      <c r="B22" s="339"/>
      <c r="C22" s="339"/>
      <c r="D22" s="339"/>
      <c r="E22" s="339"/>
      <c r="F22" s="339"/>
      <c r="G22" s="339"/>
      <c r="H22" s="339"/>
      <c r="I22" s="339"/>
      <c r="J22" s="253"/>
    </row>
    <row r="23" spans="1:10" ht="12.75">
      <c r="A23" s="235"/>
      <c r="B23" s="339"/>
      <c r="C23" s="339"/>
      <c r="D23" s="339"/>
      <c r="E23" s="339"/>
      <c r="F23" s="339"/>
      <c r="G23" s="339"/>
      <c r="H23" s="339"/>
      <c r="I23" s="339"/>
      <c r="J23" s="253"/>
    </row>
    <row r="24" spans="1:10" ht="12.75">
      <c r="A24" s="235"/>
      <c r="B24" s="234"/>
      <c r="C24" s="234"/>
      <c r="D24" s="234"/>
      <c r="E24" s="234"/>
      <c r="F24" s="234"/>
      <c r="G24" s="234"/>
      <c r="H24" s="234"/>
      <c r="I24" s="246"/>
      <c r="J24" s="254"/>
    </row>
    <row r="25" spans="1:10" ht="12.75">
      <c r="A25" s="235"/>
      <c r="B25" s="235"/>
      <c r="C25" s="235"/>
      <c r="D25" s="235"/>
      <c r="E25" s="235"/>
      <c r="F25" s="235"/>
      <c r="G25" s="235"/>
      <c r="H25" s="235"/>
      <c r="I25" s="235"/>
      <c r="J25" s="254"/>
    </row>
    <row r="26" spans="1:10" ht="12.75">
      <c r="A26" s="235"/>
      <c r="B26" s="235"/>
      <c r="C26" s="235"/>
      <c r="D26" s="235"/>
      <c r="E26" s="235"/>
      <c r="F26" s="235"/>
      <c r="G26" s="235"/>
      <c r="H26" s="235"/>
      <c r="I26" s="235"/>
      <c r="J26" s="254"/>
    </row>
    <row r="27" spans="1:10" ht="12.75">
      <c r="A27" s="254"/>
      <c r="B27" s="254"/>
      <c r="C27" s="254"/>
      <c r="D27" s="254"/>
      <c r="E27" s="254"/>
      <c r="F27" s="254"/>
      <c r="G27" s="254"/>
      <c r="H27" s="254"/>
      <c r="I27" s="254"/>
      <c r="J27" s="254"/>
    </row>
    <row r="28" spans="1:10" ht="12.75">
      <c r="A28" s="254"/>
      <c r="B28" s="254"/>
      <c r="C28" s="254"/>
      <c r="D28" s="254"/>
      <c r="E28" s="254"/>
      <c r="F28" s="254"/>
      <c r="G28" s="254"/>
      <c r="H28" s="254"/>
      <c r="I28" s="254"/>
      <c r="J28" s="254"/>
    </row>
    <row r="29" spans="1:10" ht="12.75">
      <c r="A29" s="254"/>
      <c r="B29" s="254"/>
      <c r="C29" s="254"/>
      <c r="D29" s="254"/>
      <c r="E29" s="254"/>
      <c r="F29" s="254"/>
      <c r="G29" s="254"/>
      <c r="H29" s="254"/>
      <c r="I29" s="254"/>
      <c r="J29" s="254"/>
    </row>
    <row r="30" spans="1:10" ht="12.75">
      <c r="A30" s="254"/>
      <c r="B30" s="254"/>
      <c r="C30" s="254"/>
      <c r="D30" s="254"/>
      <c r="E30" s="254"/>
      <c r="F30" s="254"/>
      <c r="G30" s="254"/>
      <c r="H30" s="254"/>
      <c r="I30" s="254"/>
      <c r="J30" s="254"/>
    </row>
  </sheetData>
  <printOptions/>
  <pageMargins left="0.75" right="0.75" top="1" bottom="1" header="0.4921259845" footer="0.4921259845"/>
  <pageSetup horizontalDpi="300" verticalDpi="300" orientation="portrait" paperSize="9" r:id="rId3"/>
  <headerFooter alignWithMargins="0">
    <oddFooter>&amp;R&amp;D&amp;T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11" sqref="C11"/>
    </sheetView>
  </sheetViews>
  <sheetFormatPr defaultColWidth="11.421875" defaultRowHeight="12.75"/>
  <cols>
    <col min="1" max="1" width="11.7109375" style="181" customWidth="1"/>
    <col min="2" max="2" width="52.7109375" style="163" customWidth="1"/>
    <col min="3" max="3" width="11.7109375" style="161" customWidth="1"/>
    <col min="4" max="16384" width="11.421875" style="161" customWidth="1"/>
  </cols>
  <sheetData>
    <row r="1" ht="15.75" customHeight="1">
      <c r="A1" s="186" t="s">
        <v>250</v>
      </c>
    </row>
    <row r="2" ht="15" customHeight="1"/>
    <row r="3" spans="1:3" ht="12.75">
      <c r="A3" s="167" t="s">
        <v>209</v>
      </c>
      <c r="B3" s="168" t="s">
        <v>103</v>
      </c>
      <c r="C3" s="169" t="s">
        <v>251</v>
      </c>
    </row>
    <row r="4" spans="1:3" ht="12.75">
      <c r="A4" s="182"/>
      <c r="B4" s="170"/>
      <c r="C4" s="171"/>
    </row>
    <row r="5" spans="1:3" ht="12.75" customHeight="1">
      <c r="A5" s="183" t="s">
        <v>210</v>
      </c>
      <c r="B5" s="172" t="s">
        <v>211</v>
      </c>
      <c r="C5" s="173">
        <v>67700</v>
      </c>
    </row>
    <row r="6" spans="1:3" ht="12.75" customHeight="1">
      <c r="A6" s="183" t="s">
        <v>272</v>
      </c>
      <c r="B6" s="172" t="s">
        <v>273</v>
      </c>
      <c r="C6" s="173">
        <v>700</v>
      </c>
    </row>
    <row r="7" spans="1:3" ht="12.75" customHeight="1">
      <c r="A7" s="183" t="s">
        <v>212</v>
      </c>
      <c r="B7" s="172" t="s">
        <v>213</v>
      </c>
      <c r="C7" s="173">
        <v>2900</v>
      </c>
    </row>
    <row r="8" spans="1:3" ht="12.75" customHeight="1">
      <c r="A8" s="183" t="s">
        <v>214</v>
      </c>
      <c r="B8" s="172" t="s">
        <v>215</v>
      </c>
      <c r="C8" s="173">
        <v>0</v>
      </c>
    </row>
    <row r="9" spans="1:3" ht="12.75">
      <c r="A9" s="183" t="s">
        <v>216</v>
      </c>
      <c r="B9" s="172" t="s">
        <v>217</v>
      </c>
      <c r="C9" s="173">
        <v>700</v>
      </c>
    </row>
    <row r="10" spans="1:3" ht="12.75">
      <c r="A10" s="183" t="s">
        <v>218</v>
      </c>
      <c r="B10" s="172" t="s">
        <v>32</v>
      </c>
      <c r="C10" s="173">
        <v>1200</v>
      </c>
    </row>
    <row r="11" spans="1:4" ht="12.75">
      <c r="A11" s="183" t="s">
        <v>219</v>
      </c>
      <c r="B11" s="172" t="s">
        <v>57</v>
      </c>
      <c r="C11" s="173">
        <v>0</v>
      </c>
      <c r="D11" s="162"/>
    </row>
    <row r="12" spans="1:4" ht="12.75">
      <c r="A12" s="176" t="s">
        <v>70</v>
      </c>
      <c r="B12" s="170"/>
      <c r="C12" s="180">
        <f>SUM(C5:C11)</f>
        <v>73200</v>
      </c>
      <c r="D12" s="162"/>
    </row>
    <row r="13" spans="1:3" ht="12.75">
      <c r="A13" s="184"/>
      <c r="B13" s="174"/>
      <c r="C13" s="175"/>
    </row>
    <row r="14" spans="1:3" ht="12.75">
      <c r="A14" s="183" t="s">
        <v>220</v>
      </c>
      <c r="B14" s="172" t="s">
        <v>221</v>
      </c>
      <c r="C14" s="173">
        <v>19800</v>
      </c>
    </row>
    <row r="15" spans="1:3" ht="12.75">
      <c r="A15" s="183" t="s">
        <v>222</v>
      </c>
      <c r="B15" s="172" t="s">
        <v>223</v>
      </c>
      <c r="C15" s="173">
        <v>0</v>
      </c>
    </row>
    <row r="16" spans="1:3" ht="12.75">
      <c r="A16" s="183" t="s">
        <v>224</v>
      </c>
      <c r="B16" s="172" t="s">
        <v>6</v>
      </c>
      <c r="C16" s="173">
        <v>4600</v>
      </c>
    </row>
    <row r="17" spans="1:3" ht="12.75">
      <c r="A17" s="183" t="s">
        <v>225</v>
      </c>
      <c r="B17" s="172" t="s">
        <v>12</v>
      </c>
      <c r="C17" s="173">
        <v>2900</v>
      </c>
    </row>
    <row r="18" spans="1:3" ht="12.75">
      <c r="A18" s="183" t="s">
        <v>226</v>
      </c>
      <c r="B18" s="172" t="s">
        <v>227</v>
      </c>
      <c r="C18" s="173">
        <v>0</v>
      </c>
    </row>
    <row r="19" spans="1:3" ht="12.75">
      <c r="A19" s="183" t="s">
        <v>228</v>
      </c>
      <c r="B19" s="172" t="s">
        <v>14</v>
      </c>
      <c r="C19" s="173">
        <v>900</v>
      </c>
    </row>
    <row r="20" spans="1:3" ht="12.75">
      <c r="A20" s="183" t="s">
        <v>229</v>
      </c>
      <c r="B20" s="172" t="s">
        <v>16</v>
      </c>
      <c r="C20" s="173">
        <v>9500</v>
      </c>
    </row>
    <row r="21" spans="1:3" ht="12.75">
      <c r="A21" s="183" t="s">
        <v>230</v>
      </c>
      <c r="B21" s="172" t="s">
        <v>21</v>
      </c>
      <c r="C21" s="173">
        <v>200</v>
      </c>
    </row>
    <row r="22" spans="1:3" ht="12.75">
      <c r="A22" s="183" t="s">
        <v>231</v>
      </c>
      <c r="B22" s="172" t="s">
        <v>232</v>
      </c>
      <c r="C22" s="173">
        <v>2800</v>
      </c>
    </row>
    <row r="23" spans="1:3" ht="12.75">
      <c r="A23" s="183" t="s">
        <v>233</v>
      </c>
      <c r="B23" s="172" t="s">
        <v>234</v>
      </c>
      <c r="C23" s="173">
        <v>3600</v>
      </c>
    </row>
    <row r="24" spans="1:3" ht="12.75">
      <c r="A24" s="183" t="s">
        <v>235</v>
      </c>
      <c r="B24" s="172" t="s">
        <v>32</v>
      </c>
      <c r="C24" s="173">
        <v>15100</v>
      </c>
    </row>
    <row r="25" spans="1:3" ht="12.75">
      <c r="A25" s="183" t="s">
        <v>236</v>
      </c>
      <c r="B25" s="172" t="s">
        <v>36</v>
      </c>
      <c r="C25" s="173">
        <v>10800</v>
      </c>
    </row>
    <row r="26" spans="1:4" ht="12.75">
      <c r="A26" s="183" t="s">
        <v>237</v>
      </c>
      <c r="B26" s="172" t="s">
        <v>44</v>
      </c>
      <c r="C26" s="173">
        <v>3000</v>
      </c>
      <c r="D26" s="162"/>
    </row>
    <row r="27" spans="1:4" ht="12.75">
      <c r="A27" s="176" t="s">
        <v>71</v>
      </c>
      <c r="B27" s="170"/>
      <c r="C27" s="180">
        <f>SUM(C14:C26)</f>
        <v>73200</v>
      </c>
      <c r="D27" s="162"/>
    </row>
    <row r="28" spans="1:3" ht="12.75">
      <c r="A28" s="185"/>
      <c r="B28" s="177"/>
      <c r="C28" s="178"/>
    </row>
    <row r="29" spans="1:3" ht="12.75">
      <c r="A29" s="176" t="s">
        <v>238</v>
      </c>
      <c r="B29" s="179"/>
      <c r="C29" s="180">
        <f>(SUM(C5:C11))-SUM(C14:C26)</f>
        <v>0</v>
      </c>
    </row>
  </sheetData>
  <printOptions/>
  <pageMargins left="0.5905511811023623" right="0.5905511811023623" top="1.3779527559055118" bottom="0.984251968503937" header="0.9055118110236221" footer="0.5118110236220472"/>
  <pageSetup horizontalDpi="300" verticalDpi="300" orientation="portrait" paperSize="9" r:id="rId1"/>
  <headerFooter alignWithMargins="0">
    <oddFooter>&amp;R&amp;"Arial,Standard"&amp;8&amp;D /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">
      <selection activeCell="A21" sqref="A20:H21"/>
    </sheetView>
  </sheetViews>
  <sheetFormatPr defaultColWidth="11.421875" defaultRowHeight="12.75"/>
  <cols>
    <col min="1" max="1" width="7.421875" style="2" customWidth="1"/>
    <col min="2" max="2" width="13.421875" style="2" customWidth="1"/>
    <col min="3" max="3" width="8.00390625" style="5" customWidth="1"/>
    <col min="4" max="4" width="10.421875" style="5" customWidth="1"/>
    <col min="5" max="5" width="10.57421875" style="5" customWidth="1"/>
    <col min="6" max="8" width="13.7109375" style="2" customWidth="1"/>
    <col min="9" max="16384" width="10.00390625" style="2" customWidth="1"/>
  </cols>
  <sheetData>
    <row r="1" spans="1:8" ht="12.75">
      <c r="A1" s="26" t="s">
        <v>97</v>
      </c>
      <c r="B1" s="27"/>
      <c r="C1" s="33"/>
      <c r="D1" s="33"/>
      <c r="E1" s="33"/>
      <c r="F1" s="27"/>
      <c r="G1" s="27"/>
      <c r="H1" s="34"/>
    </row>
    <row r="2" spans="1:8" ht="19.5" customHeight="1">
      <c r="A2" s="35"/>
      <c r="B2" s="36"/>
      <c r="C2" s="37"/>
      <c r="D2" s="37"/>
      <c r="E2" s="37"/>
      <c r="F2" s="36"/>
      <c r="G2" s="36"/>
      <c r="H2" s="38"/>
    </row>
    <row r="3" spans="1:8" ht="15" customHeight="1">
      <c r="A3" s="301" t="s">
        <v>88</v>
      </c>
      <c r="B3" s="8"/>
      <c r="C3" s="66"/>
      <c r="D3" s="208"/>
      <c r="E3" s="373">
        <v>73100</v>
      </c>
      <c r="F3" s="287">
        <v>25900</v>
      </c>
      <c r="G3" s="287">
        <v>1</v>
      </c>
      <c r="H3" s="374"/>
    </row>
    <row r="4" spans="1:8" ht="15" customHeight="1">
      <c r="A4" s="217"/>
      <c r="B4" s="216"/>
      <c r="C4" s="218"/>
      <c r="D4" s="218"/>
      <c r="E4" s="218"/>
      <c r="F4" s="216"/>
      <c r="G4" s="216"/>
      <c r="H4" s="219"/>
    </row>
    <row r="5" spans="1:8" ht="15" customHeight="1">
      <c r="A5" s="217"/>
      <c r="B5" s="216"/>
      <c r="C5" s="218"/>
      <c r="D5" s="218"/>
      <c r="E5" s="218"/>
      <c r="F5" s="216"/>
      <c r="G5" s="216"/>
      <c r="H5" s="219"/>
    </row>
    <row r="6" spans="1:8" ht="15" customHeight="1">
      <c r="A6" s="288" t="s">
        <v>121</v>
      </c>
      <c r="B6" s="8"/>
      <c r="C6" s="66"/>
      <c r="D6" s="66"/>
      <c r="E6" s="66"/>
      <c r="F6" s="8"/>
      <c r="G6" s="375">
        <v>101449.12</v>
      </c>
      <c r="H6" s="376" t="s">
        <v>78</v>
      </c>
    </row>
    <row r="7" spans="1:8" ht="15" customHeight="1">
      <c r="A7" s="23" t="s">
        <v>122</v>
      </c>
      <c r="B7" s="8"/>
      <c r="C7" s="66"/>
      <c r="D7" s="66"/>
      <c r="E7" s="66"/>
      <c r="F7" s="8"/>
      <c r="G7" s="377">
        <v>10</v>
      </c>
      <c r="H7" s="247" t="s">
        <v>98</v>
      </c>
    </row>
    <row r="8" spans="1:8" ht="15" customHeight="1">
      <c r="A8" s="217"/>
      <c r="B8" s="216"/>
      <c r="C8" s="218"/>
      <c r="D8" s="218"/>
      <c r="E8" s="218"/>
      <c r="F8" s="220"/>
      <c r="G8" s="222"/>
      <c r="H8" s="221"/>
    </row>
    <row r="9" spans="1:8" ht="15" customHeight="1">
      <c r="A9" s="217"/>
      <c r="B9" s="216"/>
      <c r="C9" s="218"/>
      <c r="D9" s="218"/>
      <c r="E9" s="218"/>
      <c r="F9" s="223"/>
      <c r="G9" s="222"/>
      <c r="H9" s="221"/>
    </row>
    <row r="10" spans="1:8" ht="15" customHeight="1">
      <c r="A10" s="43" t="s">
        <v>99</v>
      </c>
      <c r="B10" s="20"/>
      <c r="C10" s="44"/>
      <c r="D10" s="44"/>
      <c r="E10" s="44"/>
      <c r="F10" s="44"/>
      <c r="G10" s="378">
        <v>9299.5</v>
      </c>
      <c r="H10" s="42" t="s">
        <v>78</v>
      </c>
    </row>
    <row r="11" spans="1:8" ht="15" customHeight="1">
      <c r="A11" s="30" t="s">
        <v>100</v>
      </c>
      <c r="C11" s="13"/>
      <c r="E11" s="15"/>
      <c r="F11" s="17"/>
      <c r="G11" s="88"/>
      <c r="H11" s="40"/>
    </row>
    <row r="12" spans="1:8" ht="15" customHeight="1">
      <c r="A12" s="31" t="s">
        <v>138</v>
      </c>
      <c r="B12" s="4"/>
      <c r="F12" s="16"/>
      <c r="G12" s="87"/>
      <c r="H12" s="39"/>
    </row>
    <row r="13" spans="1:8" ht="15" customHeight="1">
      <c r="A13" s="31" t="s">
        <v>139</v>
      </c>
      <c r="C13" s="14"/>
      <c r="D13" s="14"/>
      <c r="F13" s="16"/>
      <c r="G13" s="87"/>
      <c r="H13" s="39"/>
    </row>
    <row r="14" spans="1:8" ht="30" customHeight="1">
      <c r="A14" s="10"/>
      <c r="E14" s="12"/>
      <c r="F14" s="18"/>
      <c r="G14" s="89"/>
      <c r="H14" s="41"/>
    </row>
    <row r="15" spans="1:8" ht="15" customHeight="1">
      <c r="A15" s="43" t="s">
        <v>116</v>
      </c>
      <c r="B15" s="20"/>
      <c r="C15" s="46"/>
      <c r="D15" s="21"/>
      <c r="E15" s="21"/>
      <c r="F15" s="21"/>
      <c r="G15" s="45">
        <f>ROUND(G6/2*0.045,2)</f>
        <v>2282.61</v>
      </c>
      <c r="H15" s="42" t="s">
        <v>78</v>
      </c>
    </row>
    <row r="16" spans="1:8" ht="15" customHeight="1">
      <c r="A16" s="78" t="s">
        <v>117</v>
      </c>
      <c r="B16" s="8"/>
      <c r="C16" s="66"/>
      <c r="D16" s="66"/>
      <c r="E16" s="66"/>
      <c r="F16" s="8"/>
      <c r="G16" s="19"/>
      <c r="H16" s="248"/>
    </row>
    <row r="17" spans="1:8" ht="15" customHeight="1">
      <c r="A17" s="23" t="s">
        <v>126</v>
      </c>
      <c r="B17" s="8"/>
      <c r="C17" s="66"/>
      <c r="D17" s="66"/>
      <c r="E17" s="302"/>
      <c r="F17" s="19"/>
      <c r="G17" s="19"/>
      <c r="H17" s="248"/>
    </row>
    <row r="18" spans="1:8" ht="30" customHeight="1">
      <c r="A18" s="10"/>
      <c r="B18" s="1"/>
      <c r="E18" s="12"/>
      <c r="F18" s="9"/>
      <c r="G18" s="9"/>
      <c r="H18" s="47"/>
    </row>
    <row r="19" spans="1:8" ht="15" customHeight="1">
      <c r="A19" s="43" t="s">
        <v>175</v>
      </c>
      <c r="B19" s="20"/>
      <c r="C19" s="46"/>
      <c r="D19" s="21"/>
      <c r="E19" s="21"/>
      <c r="F19" s="21"/>
      <c r="G19" s="45">
        <f>SUM(G20:G21)</f>
        <v>6710.42</v>
      </c>
      <c r="H19" s="42" t="s">
        <v>78</v>
      </c>
    </row>
    <row r="20" spans="1:8" ht="15" customHeight="1">
      <c r="A20" s="78" t="s">
        <v>176</v>
      </c>
      <c r="B20" s="8"/>
      <c r="C20" s="66"/>
      <c r="D20" s="66"/>
      <c r="E20" s="66"/>
      <c r="F20" s="8"/>
      <c r="G20" s="137">
        <v>4600</v>
      </c>
      <c r="H20" s="80" t="s">
        <v>78</v>
      </c>
    </row>
    <row r="21" spans="1:8" ht="15" customHeight="1">
      <c r="A21" s="78" t="s">
        <v>177</v>
      </c>
      <c r="B21" s="8"/>
      <c r="C21" s="136" t="s">
        <v>186</v>
      </c>
      <c r="D21" s="66"/>
      <c r="E21" s="302"/>
      <c r="F21" s="19"/>
      <c r="G21" s="137">
        <f>'Anlage 1'!F50</f>
        <v>2110.4199999999996</v>
      </c>
      <c r="H21" s="80" t="s">
        <v>78</v>
      </c>
    </row>
    <row r="22" spans="1:8" ht="30" customHeight="1">
      <c r="A22" s="10"/>
      <c r="B22" s="1"/>
      <c r="E22" s="12"/>
      <c r="F22" s="9"/>
      <c r="G22" s="9"/>
      <c r="H22" s="47"/>
    </row>
    <row r="23" spans="1:8" ht="12.75">
      <c r="A23" s="43" t="s">
        <v>101</v>
      </c>
      <c r="B23" s="21"/>
      <c r="C23" s="44"/>
      <c r="D23" s="44"/>
      <c r="E23" s="44"/>
      <c r="F23" s="21"/>
      <c r="G23" s="21"/>
      <c r="H23" s="48"/>
    </row>
    <row r="24" spans="1:8" ht="13.5" thickBot="1">
      <c r="A24" s="10"/>
      <c r="H24" s="90"/>
    </row>
    <row r="25" spans="1:9" ht="12.75">
      <c r="A25" s="340" t="s">
        <v>102</v>
      </c>
      <c r="B25" s="341" t="s">
        <v>103</v>
      </c>
      <c r="C25" s="342" t="s">
        <v>123</v>
      </c>
      <c r="D25" s="343" t="s">
        <v>104</v>
      </c>
      <c r="E25" s="342" t="s">
        <v>104</v>
      </c>
      <c r="F25" s="344" t="s">
        <v>105</v>
      </c>
      <c r="G25" s="344" t="s">
        <v>105</v>
      </c>
      <c r="H25" s="344" t="s">
        <v>105</v>
      </c>
      <c r="I25" s="216"/>
    </row>
    <row r="26" spans="1:9" ht="12.75">
      <c r="A26" s="345" t="s">
        <v>106</v>
      </c>
      <c r="B26" s="346" t="s">
        <v>107</v>
      </c>
      <c r="C26" s="347" t="s">
        <v>124</v>
      </c>
      <c r="D26" s="348" t="s">
        <v>169</v>
      </c>
      <c r="E26" s="347" t="s">
        <v>108</v>
      </c>
      <c r="F26" s="349" t="s">
        <v>109</v>
      </c>
      <c r="G26" s="349" t="s">
        <v>109</v>
      </c>
      <c r="H26" s="349" t="s">
        <v>109</v>
      </c>
      <c r="I26" s="216"/>
    </row>
    <row r="27" spans="1:9" ht="12.75">
      <c r="A27" s="315"/>
      <c r="B27" s="23"/>
      <c r="C27" s="347" t="s">
        <v>125</v>
      </c>
      <c r="D27" s="348" t="s">
        <v>170</v>
      </c>
      <c r="E27" s="347" t="s">
        <v>110</v>
      </c>
      <c r="F27" s="350" t="s">
        <v>137</v>
      </c>
      <c r="G27" s="350" t="s">
        <v>171</v>
      </c>
      <c r="H27" s="350" t="s">
        <v>173</v>
      </c>
      <c r="I27" s="216"/>
    </row>
    <row r="28" spans="1:9" ht="12.75">
      <c r="A28" s="315"/>
      <c r="B28" s="23"/>
      <c r="C28" s="313"/>
      <c r="D28" s="348" t="s">
        <v>168</v>
      </c>
      <c r="E28" s="347" t="s">
        <v>111</v>
      </c>
      <c r="F28" s="351"/>
      <c r="G28" s="349" t="s">
        <v>172</v>
      </c>
      <c r="H28" s="349" t="s">
        <v>174</v>
      </c>
      <c r="I28" s="216"/>
    </row>
    <row r="29" spans="1:9" s="11" customFormat="1" ht="11.25" customHeight="1">
      <c r="A29" s="352"/>
      <c r="B29" s="353"/>
      <c r="C29" s="347"/>
      <c r="D29" s="354"/>
      <c r="E29" s="355" t="s">
        <v>112</v>
      </c>
      <c r="F29" s="356"/>
      <c r="G29" s="356"/>
      <c r="H29" s="356"/>
      <c r="I29" s="231"/>
    </row>
    <row r="30" spans="1:9" s="11" customFormat="1" ht="11.25" customHeight="1">
      <c r="A30" s="357">
        <v>1</v>
      </c>
      <c r="B30" s="357">
        <v>2</v>
      </c>
      <c r="C30" s="358">
        <v>3</v>
      </c>
      <c r="D30" s="359">
        <v>4</v>
      </c>
      <c r="E30" s="358">
        <v>5</v>
      </c>
      <c r="F30" s="360">
        <v>6</v>
      </c>
      <c r="G30" s="360">
        <v>7</v>
      </c>
      <c r="H30" s="360">
        <v>8</v>
      </c>
      <c r="I30" s="231"/>
    </row>
    <row r="31" spans="1:9" ht="19.5" customHeight="1">
      <c r="A31" s="361">
        <v>30000</v>
      </c>
      <c r="B31" s="362" t="s">
        <v>118</v>
      </c>
      <c r="C31" s="347">
        <v>1</v>
      </c>
      <c r="D31" s="342">
        <v>1</v>
      </c>
      <c r="E31" s="347">
        <f>ROUND(C31*D31,2)</f>
        <v>1</v>
      </c>
      <c r="F31" s="389">
        <f>ROUND(G10/E47*E31,2)</f>
        <v>11.68</v>
      </c>
      <c r="G31" s="389">
        <f>ROUND(G15/E47*E31,2)</f>
        <v>2.87</v>
      </c>
      <c r="H31" s="389">
        <f>ROUND(G19/E47*E31,2)</f>
        <v>8.43</v>
      </c>
      <c r="I31" s="216"/>
    </row>
    <row r="32" spans="1:9" ht="19.5" customHeight="1">
      <c r="A32" s="363"/>
      <c r="B32" s="362" t="s">
        <v>118</v>
      </c>
      <c r="C32" s="347">
        <v>1</v>
      </c>
      <c r="D32" s="347">
        <v>1</v>
      </c>
      <c r="E32" s="347">
        <f>ROUND(C32*D32,2)</f>
        <v>1</v>
      </c>
      <c r="F32" s="390">
        <f>ROUND(G10/E47*E32,2)</f>
        <v>11.68</v>
      </c>
      <c r="G32" s="390">
        <f>ROUND(G15/E47*E32,2)</f>
        <v>2.87</v>
      </c>
      <c r="H32" s="390">
        <f>ROUND(G19/E47*E32,2)</f>
        <v>8.43</v>
      </c>
      <c r="I32" s="216"/>
    </row>
    <row r="33" spans="1:9" ht="19.5" customHeight="1">
      <c r="A33" s="363"/>
      <c r="B33" s="362"/>
      <c r="C33" s="347"/>
      <c r="D33" s="347"/>
      <c r="E33" s="347"/>
      <c r="F33" s="391">
        <f>SUM(F31+F32)</f>
        <v>23.36</v>
      </c>
      <c r="G33" s="391">
        <f>SUM(G31+G32)</f>
        <v>5.74</v>
      </c>
      <c r="H33" s="391">
        <f>SUM(H31+H32)</f>
        <v>16.86</v>
      </c>
      <c r="I33" s="216"/>
    </row>
    <row r="34" spans="1:9" ht="19.5" customHeight="1">
      <c r="A34" s="371">
        <v>73110</v>
      </c>
      <c r="B34" s="372" t="s">
        <v>119</v>
      </c>
      <c r="C34" s="358">
        <v>4</v>
      </c>
      <c r="D34" s="358">
        <v>6</v>
      </c>
      <c r="E34" s="358">
        <f>ROUND(C34*D34,2)</f>
        <v>24</v>
      </c>
      <c r="F34" s="392">
        <f>ROUND(G10/E47*E34,2)</f>
        <v>280.39</v>
      </c>
      <c r="G34" s="392">
        <f>ROUND(G15/E47*E34,2)</f>
        <v>68.82</v>
      </c>
      <c r="H34" s="392">
        <f>ROUND(G19/E47*E34,2)</f>
        <v>202.32</v>
      </c>
      <c r="I34" s="216"/>
    </row>
    <row r="35" spans="1:9" ht="19.5" customHeight="1">
      <c r="A35" s="371"/>
      <c r="B35" s="372"/>
      <c r="C35" s="358"/>
      <c r="D35" s="358"/>
      <c r="E35" s="358"/>
      <c r="F35" s="393">
        <f>SUM(F34)</f>
        <v>280.39</v>
      </c>
      <c r="G35" s="393">
        <f>SUM(G34)</f>
        <v>68.82</v>
      </c>
      <c r="H35" s="393">
        <f>SUM(H34)</f>
        <v>202.32</v>
      </c>
      <c r="I35" s="216"/>
    </row>
    <row r="36" spans="1:9" ht="19.5" customHeight="1">
      <c r="A36" s="345">
        <v>36200</v>
      </c>
      <c r="B36" s="353" t="s">
        <v>113</v>
      </c>
      <c r="C36" s="347">
        <v>3</v>
      </c>
      <c r="D36" s="347">
        <v>7</v>
      </c>
      <c r="E36" s="347">
        <f>ROUND(C36*D36,2)</f>
        <v>21</v>
      </c>
      <c r="F36" s="394">
        <f>ROUND(G10/E47*E36,2)</f>
        <v>245.34</v>
      </c>
      <c r="G36" s="394">
        <f>ROUND(G15/E47*E36,2)</f>
        <v>60.22</v>
      </c>
      <c r="H36" s="394">
        <f>ROUND(G19/E47*E36,2)</f>
        <v>177.03</v>
      </c>
      <c r="I36" s="216"/>
    </row>
    <row r="37" spans="1:9" ht="19.5" customHeight="1">
      <c r="A37" s="345"/>
      <c r="B37" s="353" t="s">
        <v>120</v>
      </c>
      <c r="C37" s="347">
        <v>2</v>
      </c>
      <c r="D37" s="347">
        <v>3</v>
      </c>
      <c r="E37" s="347">
        <f>ROUND(C37*D37,2)</f>
        <v>6</v>
      </c>
      <c r="F37" s="390">
        <f>ROUND(G10/E47*E37,2)</f>
        <v>70.1</v>
      </c>
      <c r="G37" s="390">
        <f>ROUND(G15/E47*E37,2)-0.01</f>
        <v>17.2</v>
      </c>
      <c r="H37" s="394">
        <f>ROUND(G19/E47*E37,2)</f>
        <v>50.58</v>
      </c>
      <c r="I37" s="216"/>
    </row>
    <row r="38" spans="1:9" ht="19.5" customHeight="1">
      <c r="A38" s="364"/>
      <c r="B38" s="365"/>
      <c r="C38" s="355"/>
      <c r="D38" s="355"/>
      <c r="E38" s="355"/>
      <c r="F38" s="395">
        <f>SUM(F36:F37)</f>
        <v>315.44</v>
      </c>
      <c r="G38" s="395">
        <f>SUM(G36:G37)</f>
        <v>77.42</v>
      </c>
      <c r="H38" s="395">
        <f>SUM(H36:H37)</f>
        <v>227.61</v>
      </c>
      <c r="I38" s="216"/>
    </row>
    <row r="39" spans="1:9" ht="19.5" customHeight="1">
      <c r="A39" s="345">
        <v>73200</v>
      </c>
      <c r="B39" s="353" t="s">
        <v>114</v>
      </c>
      <c r="C39" s="347">
        <v>3</v>
      </c>
      <c r="D39" s="347">
        <v>8</v>
      </c>
      <c r="E39" s="347">
        <f>ROUND(C39*D39,2)</f>
        <v>24</v>
      </c>
      <c r="F39" s="394">
        <f>ROUND(G10/E47*E39,2)</f>
        <v>280.39</v>
      </c>
      <c r="G39" s="394">
        <f>ROUND(G15/E47*E39,2)</f>
        <v>68.82</v>
      </c>
      <c r="H39" s="394">
        <f>ROUND(G19/E47*E39,2)</f>
        <v>202.32</v>
      </c>
      <c r="I39" s="216"/>
    </row>
    <row r="40" spans="1:9" ht="19.5" customHeight="1">
      <c r="A40" s="345"/>
      <c r="B40" s="353" t="s">
        <v>120</v>
      </c>
      <c r="C40" s="347">
        <v>2</v>
      </c>
      <c r="D40" s="347">
        <v>2</v>
      </c>
      <c r="E40" s="347">
        <f>ROUND(C40*D40,2)</f>
        <v>4</v>
      </c>
      <c r="F40" s="390">
        <f>ROUND(G10/E47*E40,2)</f>
        <v>46.73</v>
      </c>
      <c r="G40" s="390">
        <f>ROUND(G15/E47*E40,2)</f>
        <v>11.47</v>
      </c>
      <c r="H40" s="390">
        <f>ROUND(G19/E47*E40,2)</f>
        <v>33.72</v>
      </c>
      <c r="I40" s="216"/>
    </row>
    <row r="41" spans="1:9" ht="19.5" customHeight="1">
      <c r="A41" s="364"/>
      <c r="B41" s="365"/>
      <c r="C41" s="355"/>
      <c r="D41" s="355"/>
      <c r="E41" s="355"/>
      <c r="F41" s="395">
        <f>SUM(F39:F40)</f>
        <v>327.12</v>
      </c>
      <c r="G41" s="395">
        <f>SUM(G39:G40)</f>
        <v>80.28999999999999</v>
      </c>
      <c r="H41" s="395">
        <f>SUM(H39:H40)</f>
        <v>236.04</v>
      </c>
      <c r="I41" s="216"/>
    </row>
    <row r="42" spans="1:9" ht="19.5" customHeight="1">
      <c r="A42" s="363"/>
      <c r="B42" s="362" t="s">
        <v>118</v>
      </c>
      <c r="C42" s="347">
        <v>2</v>
      </c>
      <c r="D42" s="347">
        <v>1</v>
      </c>
      <c r="E42" s="347">
        <f>ROUND(C42*D42,2)</f>
        <v>2</v>
      </c>
      <c r="F42" s="392">
        <f>ROUND(G10/E47*E42,2)</f>
        <v>23.37</v>
      </c>
      <c r="G42" s="392">
        <f>ROUND(G15/E47*E42,2)</f>
        <v>5.74</v>
      </c>
      <c r="H42" s="392">
        <f>ROUND(G19/E47*E42,2)</f>
        <v>16.86</v>
      </c>
      <c r="I42" s="216"/>
    </row>
    <row r="43" spans="1:9" ht="19.5" customHeight="1">
      <c r="A43" s="371"/>
      <c r="B43" s="372"/>
      <c r="C43" s="358"/>
      <c r="D43" s="358"/>
      <c r="E43" s="358"/>
      <c r="F43" s="393">
        <f>SUM(F42)</f>
        <v>23.37</v>
      </c>
      <c r="G43" s="393">
        <f>SUM(G42)</f>
        <v>5.74</v>
      </c>
      <c r="H43" s="393">
        <f>SUM(H42)</f>
        <v>16.86</v>
      </c>
      <c r="I43" s="216"/>
    </row>
    <row r="44" spans="1:9" ht="19.5" customHeight="1">
      <c r="A44" s="345">
        <v>73100</v>
      </c>
      <c r="B44" s="353" t="s">
        <v>115</v>
      </c>
      <c r="C44" s="347">
        <v>48</v>
      </c>
      <c r="D44" s="347">
        <v>1</v>
      </c>
      <c r="E44" s="347">
        <f>ROUND(C44*D44,2)</f>
        <v>48</v>
      </c>
      <c r="F44" s="394">
        <f>ROUND(G10/E47*E44,2)</f>
        <v>560.77</v>
      </c>
      <c r="G44" s="394">
        <f>ROUND(G15/E47*E44,2)</f>
        <v>137.64</v>
      </c>
      <c r="H44" s="394">
        <f>ROUND(G19/E47*E44,2)+0.01</f>
        <v>404.65999999999997</v>
      </c>
      <c r="I44" s="216"/>
    </row>
    <row r="45" spans="1:9" ht="19.5" customHeight="1">
      <c r="A45" s="345">
        <v>73100</v>
      </c>
      <c r="B45" s="353" t="s">
        <v>115</v>
      </c>
      <c r="C45" s="347">
        <v>95</v>
      </c>
      <c r="D45" s="347">
        <v>7</v>
      </c>
      <c r="E45" s="366">
        <f>ROUND(C45*D45,2)</f>
        <v>665</v>
      </c>
      <c r="F45" s="394">
        <f>ROUND(G10/E47*E45,2)</f>
        <v>7769.05</v>
      </c>
      <c r="G45" s="394">
        <f>ROUND(G15/E47*E45,2)</f>
        <v>1906.95</v>
      </c>
      <c r="H45" s="394">
        <f>ROUND(G19/E47*E45,2)</f>
        <v>5606.07</v>
      </c>
      <c r="I45" s="216"/>
    </row>
    <row r="46" spans="1:9" ht="19.5" customHeight="1">
      <c r="A46" s="345"/>
      <c r="B46" s="353"/>
      <c r="C46" s="347"/>
      <c r="D46" s="347"/>
      <c r="E46" s="366"/>
      <c r="F46" s="391">
        <f>SUM(F44:F45)</f>
        <v>8329.82</v>
      </c>
      <c r="G46" s="391">
        <f>SUM(G44:G45)+0.01</f>
        <v>2044.6000000000001</v>
      </c>
      <c r="H46" s="391">
        <f>SUM(H44:H45)</f>
        <v>6010.73</v>
      </c>
      <c r="I46" s="216"/>
    </row>
    <row r="47" spans="1:9" ht="19.5" customHeight="1" thickBot="1">
      <c r="A47" s="367"/>
      <c r="B47" s="368" t="s">
        <v>33</v>
      </c>
      <c r="C47" s="369">
        <f>SUM(C31:C45)</f>
        <v>161</v>
      </c>
      <c r="D47" s="369" t="s">
        <v>33</v>
      </c>
      <c r="E47" s="370">
        <f>SUM(E31:E45)</f>
        <v>796</v>
      </c>
      <c r="F47" s="396">
        <f>F33+F35+F38+F41+F43+F46</f>
        <v>9299.5</v>
      </c>
      <c r="G47" s="396">
        <f>G33+G35+G38+G41+G43+G46</f>
        <v>2282.61</v>
      </c>
      <c r="H47" s="396">
        <f>H33+H35+H38+H41+H43+H46</f>
        <v>6710.42</v>
      </c>
      <c r="I47" s="216"/>
    </row>
    <row r="48" spans="1:9" ht="12.75">
      <c r="A48" s="8"/>
      <c r="B48" s="8"/>
      <c r="C48" s="66"/>
      <c r="D48" s="66"/>
      <c r="E48" s="66"/>
      <c r="F48" s="8"/>
      <c r="G48" s="8"/>
      <c r="H48" s="8"/>
      <c r="I48" s="216"/>
    </row>
    <row r="49" spans="1:9" ht="12.75">
      <c r="A49" s="216"/>
      <c r="B49" s="216"/>
      <c r="C49" s="218"/>
      <c r="D49" s="218"/>
      <c r="E49" s="218"/>
      <c r="F49" s="216"/>
      <c r="G49" s="216"/>
      <c r="H49" s="216"/>
      <c r="I49" s="216"/>
    </row>
    <row r="50" spans="1:9" ht="12.75">
      <c r="A50" s="216"/>
      <c r="B50" s="216"/>
      <c r="C50" s="218"/>
      <c r="D50" s="218"/>
      <c r="E50" s="218"/>
      <c r="F50" s="216"/>
      <c r="G50" s="216"/>
      <c r="H50" s="216"/>
      <c r="I50" s="216"/>
    </row>
    <row r="51" spans="1:9" ht="12.75">
      <c r="A51" s="216"/>
      <c r="B51" s="216"/>
      <c r="C51" s="218"/>
      <c r="D51" s="218"/>
      <c r="E51" s="218"/>
      <c r="F51" s="216"/>
      <c r="G51" s="216"/>
      <c r="H51" s="216"/>
      <c r="I51" s="216"/>
    </row>
    <row r="52" spans="1:9" ht="12.75">
      <c r="A52" s="216"/>
      <c r="B52" s="216"/>
      <c r="C52" s="218"/>
      <c r="D52" s="218"/>
      <c r="E52" s="218"/>
      <c r="F52" s="216"/>
      <c r="G52" s="216"/>
      <c r="H52" s="216"/>
      <c r="I52" s="216"/>
    </row>
    <row r="53" spans="1:9" ht="12.75">
      <c r="A53" s="216"/>
      <c r="B53" s="216"/>
      <c r="C53" s="218"/>
      <c r="D53" s="218"/>
      <c r="E53" s="218"/>
      <c r="F53" s="216"/>
      <c r="G53" s="216"/>
      <c r="H53" s="216"/>
      <c r="I53" s="216"/>
    </row>
    <row r="54" spans="1:9" ht="12.75">
      <c r="A54" s="216"/>
      <c r="B54" s="216"/>
      <c r="C54" s="218"/>
      <c r="D54" s="218"/>
      <c r="E54" s="218"/>
      <c r="F54" s="216"/>
      <c r="G54" s="216"/>
      <c r="H54" s="216"/>
      <c r="I54" s="216"/>
    </row>
    <row r="55" spans="1:9" ht="12.75">
      <c r="A55" s="216"/>
      <c r="B55" s="216"/>
      <c r="C55" s="218"/>
      <c r="D55" s="218"/>
      <c r="E55" s="218"/>
      <c r="F55" s="216"/>
      <c r="G55" s="216"/>
      <c r="H55" s="216"/>
      <c r="I55" s="216"/>
    </row>
    <row r="56" spans="1:9" ht="12.75">
      <c r="A56" s="216"/>
      <c r="B56" s="216"/>
      <c r="C56" s="218"/>
      <c r="D56" s="218"/>
      <c r="E56" s="218"/>
      <c r="F56" s="216"/>
      <c r="G56" s="216"/>
      <c r="H56" s="216"/>
      <c r="I56" s="216"/>
    </row>
    <row r="57" spans="1:9" ht="12.75">
      <c r="A57" s="216"/>
      <c r="B57" s="216"/>
      <c r="C57" s="218"/>
      <c r="D57" s="218"/>
      <c r="E57" s="218"/>
      <c r="F57" s="216"/>
      <c r="G57" s="216"/>
      <c r="H57" s="216"/>
      <c r="I57" s="216"/>
    </row>
    <row r="58" spans="1:9" ht="12.75">
      <c r="A58" s="216"/>
      <c r="B58" s="216"/>
      <c r="C58" s="218"/>
      <c r="D58" s="218"/>
      <c r="E58" s="218"/>
      <c r="F58" s="216"/>
      <c r="G58" s="216"/>
      <c r="H58" s="216"/>
      <c r="I58" s="216"/>
    </row>
    <row r="59" spans="1:9" ht="12.75">
      <c r="A59" s="216"/>
      <c r="B59" s="216"/>
      <c r="C59" s="218"/>
      <c r="D59" s="218"/>
      <c r="E59" s="218"/>
      <c r="F59" s="216"/>
      <c r="G59" s="216"/>
      <c r="H59" s="216"/>
      <c r="I59" s="216"/>
    </row>
    <row r="60" spans="1:9" ht="12.75">
      <c r="A60" s="216"/>
      <c r="B60" s="216"/>
      <c r="C60" s="218"/>
      <c r="D60" s="218"/>
      <c r="E60" s="218"/>
      <c r="F60" s="216"/>
      <c r="G60" s="216"/>
      <c r="H60" s="216"/>
      <c r="I60" s="216"/>
    </row>
    <row r="61" spans="1:9" ht="12.75">
      <c r="A61" s="216"/>
      <c r="B61" s="216"/>
      <c r="C61" s="218"/>
      <c r="D61" s="218"/>
      <c r="E61" s="218"/>
      <c r="F61" s="216"/>
      <c r="G61" s="216"/>
      <c r="H61" s="216"/>
      <c r="I61" s="216"/>
    </row>
    <row r="62" spans="1:9" ht="12.75">
      <c r="A62" s="216"/>
      <c r="B62" s="216"/>
      <c r="C62" s="218"/>
      <c r="D62" s="218"/>
      <c r="E62" s="218"/>
      <c r="F62" s="216"/>
      <c r="G62" s="216"/>
      <c r="H62" s="216"/>
      <c r="I62" s="216"/>
    </row>
    <row r="63" spans="1:9" ht="12.75">
      <c r="A63" s="216"/>
      <c r="B63" s="216"/>
      <c r="C63" s="218"/>
      <c r="D63" s="218"/>
      <c r="E63" s="218"/>
      <c r="F63" s="216"/>
      <c r="G63" s="216"/>
      <c r="H63" s="216"/>
      <c r="I63" s="216"/>
    </row>
    <row r="64" spans="1:9" ht="12.75">
      <c r="A64" s="216"/>
      <c r="B64" s="216"/>
      <c r="C64" s="218"/>
      <c r="D64" s="218"/>
      <c r="E64" s="218"/>
      <c r="F64" s="216"/>
      <c r="G64" s="216"/>
      <c r="H64" s="216"/>
      <c r="I64" s="216"/>
    </row>
    <row r="65" spans="1:9" ht="12.75">
      <c r="A65" s="216"/>
      <c r="B65" s="216"/>
      <c r="C65" s="218"/>
      <c r="D65" s="218"/>
      <c r="E65" s="218"/>
      <c r="F65" s="216"/>
      <c r="G65" s="216"/>
      <c r="H65" s="216"/>
      <c r="I65" s="216"/>
    </row>
    <row r="66" spans="1:9" ht="12.75">
      <c r="A66" s="216"/>
      <c r="B66" s="216"/>
      <c r="C66" s="218"/>
      <c r="D66" s="218"/>
      <c r="E66" s="218"/>
      <c r="F66" s="216"/>
      <c r="G66" s="216"/>
      <c r="H66" s="216"/>
      <c r="I66" s="216"/>
    </row>
    <row r="67" spans="1:9" ht="12.75">
      <c r="A67" s="216"/>
      <c r="B67" s="216"/>
      <c r="C67" s="218"/>
      <c r="D67" s="218"/>
      <c r="E67" s="218"/>
      <c r="F67" s="216"/>
      <c r="G67" s="216"/>
      <c r="H67" s="216"/>
      <c r="I67" s="216"/>
    </row>
    <row r="68" spans="1:9" ht="12.75">
      <c r="A68" s="216"/>
      <c r="B68" s="216"/>
      <c r="C68" s="218"/>
      <c r="D68" s="218"/>
      <c r="E68" s="218"/>
      <c r="F68" s="216"/>
      <c r="G68" s="216"/>
      <c r="H68" s="216"/>
      <c r="I68" s="216"/>
    </row>
    <row r="69" spans="1:9" ht="12.75">
      <c r="A69" s="216"/>
      <c r="B69" s="216"/>
      <c r="C69" s="218"/>
      <c r="D69" s="218"/>
      <c r="E69" s="218"/>
      <c r="F69" s="216"/>
      <c r="G69" s="216"/>
      <c r="H69" s="216"/>
      <c r="I69" s="216"/>
    </row>
    <row r="70" spans="1:9" ht="12.75">
      <c r="A70" s="216"/>
      <c r="B70" s="216"/>
      <c r="C70" s="218"/>
      <c r="D70" s="218"/>
      <c r="E70" s="218"/>
      <c r="F70" s="216"/>
      <c r="G70" s="216"/>
      <c r="H70" s="216"/>
      <c r="I70" s="216"/>
    </row>
    <row r="71" spans="1:9" ht="12.75">
      <c r="A71" s="216"/>
      <c r="B71" s="216"/>
      <c r="C71" s="218"/>
      <c r="D71" s="218"/>
      <c r="E71" s="218"/>
      <c r="F71" s="216"/>
      <c r="G71" s="216"/>
      <c r="H71" s="216"/>
      <c r="I71" s="216"/>
    </row>
    <row r="72" spans="1:9" ht="12.75">
      <c r="A72" s="216"/>
      <c r="B72" s="216"/>
      <c r="C72" s="218"/>
      <c r="D72" s="218"/>
      <c r="E72" s="218"/>
      <c r="F72" s="216"/>
      <c r="G72" s="216"/>
      <c r="H72" s="216"/>
      <c r="I72" s="216"/>
    </row>
    <row r="73" spans="1:9" ht="12.75">
      <c r="A73" s="216"/>
      <c r="B73" s="216"/>
      <c r="C73" s="218"/>
      <c r="D73" s="218"/>
      <c r="E73" s="218"/>
      <c r="F73" s="216"/>
      <c r="G73" s="216"/>
      <c r="H73" s="216"/>
      <c r="I73" s="216"/>
    </row>
    <row r="74" spans="1:9" ht="12.75">
      <c r="A74" s="216"/>
      <c r="B74" s="216"/>
      <c r="C74" s="218"/>
      <c r="D74" s="218"/>
      <c r="E74" s="218"/>
      <c r="F74" s="216"/>
      <c r="G74" s="216"/>
      <c r="H74" s="216"/>
      <c r="I74" s="216"/>
    </row>
    <row r="75" spans="1:9" ht="12.75">
      <c r="A75" s="216"/>
      <c r="B75" s="216"/>
      <c r="C75" s="218"/>
      <c r="D75" s="218"/>
      <c r="E75" s="218"/>
      <c r="F75" s="216"/>
      <c r="G75" s="216"/>
      <c r="H75" s="216"/>
      <c r="I75" s="216"/>
    </row>
    <row r="76" spans="1:9" ht="12.75">
      <c r="A76" s="216"/>
      <c r="B76" s="216"/>
      <c r="C76" s="218"/>
      <c r="D76" s="218"/>
      <c r="E76" s="218"/>
      <c r="F76" s="216"/>
      <c r="G76" s="216"/>
      <c r="H76" s="216"/>
      <c r="I76" s="216"/>
    </row>
    <row r="77" spans="1:9" ht="12.75">
      <c r="A77" s="216"/>
      <c r="B77" s="216"/>
      <c r="C77" s="218"/>
      <c r="D77" s="218"/>
      <c r="E77" s="218"/>
      <c r="F77" s="216"/>
      <c r="G77" s="216"/>
      <c r="H77" s="216"/>
      <c r="I77" s="216"/>
    </row>
    <row r="78" spans="1:9" ht="12.75">
      <c r="A78" s="216"/>
      <c r="B78" s="216"/>
      <c r="C78" s="218"/>
      <c r="D78" s="218"/>
      <c r="E78" s="218"/>
      <c r="F78" s="216"/>
      <c r="G78" s="216"/>
      <c r="H78" s="216"/>
      <c r="I78" s="216"/>
    </row>
    <row r="79" spans="1:9" ht="12.75">
      <c r="A79" s="216"/>
      <c r="B79" s="216"/>
      <c r="C79" s="218"/>
      <c r="D79" s="218"/>
      <c r="E79" s="218"/>
      <c r="F79" s="216"/>
      <c r="G79" s="216"/>
      <c r="H79" s="216"/>
      <c r="I79" s="216"/>
    </row>
    <row r="80" spans="1:9" ht="12.75">
      <c r="A80" s="216"/>
      <c r="B80" s="216"/>
      <c r="C80" s="218"/>
      <c r="D80" s="218"/>
      <c r="E80" s="218"/>
      <c r="F80" s="216"/>
      <c r="G80" s="216"/>
      <c r="H80" s="216"/>
      <c r="I80" s="216"/>
    </row>
    <row r="81" spans="1:9" ht="12.75">
      <c r="A81" s="216"/>
      <c r="B81" s="216"/>
      <c r="C81" s="218"/>
      <c r="D81" s="218"/>
      <c r="E81" s="218"/>
      <c r="F81" s="216"/>
      <c r="G81" s="216"/>
      <c r="H81" s="216"/>
      <c r="I81" s="216"/>
    </row>
    <row r="82" spans="1:9" ht="12.75">
      <c r="A82" s="216"/>
      <c r="B82" s="216"/>
      <c r="C82" s="218"/>
      <c r="D82" s="218"/>
      <c r="E82" s="218"/>
      <c r="F82" s="216"/>
      <c r="G82" s="216"/>
      <c r="H82" s="216"/>
      <c r="I82" s="216"/>
    </row>
    <row r="83" spans="1:9" ht="12.75">
      <c r="A83" s="216"/>
      <c r="B83" s="216"/>
      <c r="C83" s="218"/>
      <c r="D83" s="218"/>
      <c r="E83" s="218"/>
      <c r="F83" s="216"/>
      <c r="G83" s="216"/>
      <c r="H83" s="216"/>
      <c r="I83" s="216"/>
    </row>
    <row r="84" spans="1:9" ht="12.75">
      <c r="A84" s="216"/>
      <c r="B84" s="216"/>
      <c r="C84" s="218"/>
      <c r="D84" s="218"/>
      <c r="E84" s="218"/>
      <c r="F84" s="216"/>
      <c r="G84" s="216"/>
      <c r="H84" s="216"/>
      <c r="I84" s="216"/>
    </row>
    <row r="85" spans="1:9" ht="12.75">
      <c r="A85" s="216"/>
      <c r="B85" s="216"/>
      <c r="C85" s="218"/>
      <c r="D85" s="218"/>
      <c r="E85" s="218"/>
      <c r="F85" s="216"/>
      <c r="G85" s="216"/>
      <c r="H85" s="216"/>
      <c r="I85" s="216"/>
    </row>
    <row r="86" spans="1:9" ht="12.75">
      <c r="A86" s="216"/>
      <c r="B86" s="216"/>
      <c r="C86" s="218"/>
      <c r="D86" s="218"/>
      <c r="E86" s="218"/>
      <c r="F86" s="216"/>
      <c r="G86" s="216"/>
      <c r="H86" s="216"/>
      <c r="I86" s="216"/>
    </row>
    <row r="87" spans="1:9" ht="12.75">
      <c r="A87" s="216"/>
      <c r="B87" s="216"/>
      <c r="C87" s="218"/>
      <c r="D87" s="218"/>
      <c r="E87" s="218"/>
      <c r="F87" s="216"/>
      <c r="G87" s="216"/>
      <c r="H87" s="216"/>
      <c r="I87" s="216"/>
    </row>
    <row r="88" spans="1:9" ht="12.75">
      <c r="A88" s="216"/>
      <c r="B88" s="216"/>
      <c r="C88" s="218"/>
      <c r="D88" s="218"/>
      <c r="E88" s="218"/>
      <c r="F88" s="216"/>
      <c r="G88" s="216"/>
      <c r="H88" s="216"/>
      <c r="I88" s="216"/>
    </row>
    <row r="89" spans="1:9" ht="12.75">
      <c r="A89" s="216"/>
      <c r="B89" s="216"/>
      <c r="C89" s="218"/>
      <c r="D89" s="218"/>
      <c r="E89" s="218"/>
      <c r="F89" s="216"/>
      <c r="G89" s="216"/>
      <c r="H89" s="216"/>
      <c r="I89" s="216"/>
    </row>
    <row r="90" spans="1:9" ht="12.75">
      <c r="A90" s="216"/>
      <c r="B90" s="216"/>
      <c r="C90" s="218"/>
      <c r="D90" s="218"/>
      <c r="E90" s="218"/>
      <c r="F90" s="216"/>
      <c r="G90" s="216"/>
      <c r="H90" s="216"/>
      <c r="I90" s="216"/>
    </row>
    <row r="91" spans="1:9" ht="12.75">
      <c r="A91" s="216"/>
      <c r="B91" s="216"/>
      <c r="C91" s="218"/>
      <c r="D91" s="218"/>
      <c r="E91" s="218"/>
      <c r="F91" s="216"/>
      <c r="G91" s="216"/>
      <c r="H91" s="216"/>
      <c r="I91" s="216"/>
    </row>
    <row r="92" spans="1:9" ht="12.75">
      <c r="A92" s="216"/>
      <c r="B92" s="216"/>
      <c r="C92" s="218"/>
      <c r="D92" s="218"/>
      <c r="E92" s="218"/>
      <c r="F92" s="216"/>
      <c r="G92" s="216"/>
      <c r="H92" s="216"/>
      <c r="I92" s="216"/>
    </row>
    <row r="93" spans="1:9" ht="12.75">
      <c r="A93" s="216"/>
      <c r="B93" s="216"/>
      <c r="C93" s="218"/>
      <c r="D93" s="218"/>
      <c r="E93" s="218"/>
      <c r="F93" s="216"/>
      <c r="G93" s="216"/>
      <c r="H93" s="216"/>
      <c r="I93" s="216"/>
    </row>
    <row r="94" spans="1:9" ht="12.75">
      <c r="A94" s="216"/>
      <c r="B94" s="216"/>
      <c r="C94" s="218"/>
      <c r="D94" s="218"/>
      <c r="E94" s="218"/>
      <c r="F94" s="216"/>
      <c r="G94" s="216"/>
      <c r="H94" s="216"/>
      <c r="I94" s="216"/>
    </row>
    <row r="95" spans="1:9" ht="12.75">
      <c r="A95" s="216"/>
      <c r="B95" s="216"/>
      <c r="C95" s="218"/>
      <c r="D95" s="218"/>
      <c r="E95" s="218"/>
      <c r="F95" s="216"/>
      <c r="G95" s="216"/>
      <c r="H95" s="216"/>
      <c r="I95" s="216"/>
    </row>
    <row r="96" spans="1:9" ht="12.75">
      <c r="A96" s="216"/>
      <c r="B96" s="216"/>
      <c r="C96" s="218"/>
      <c r="D96" s="218"/>
      <c r="E96" s="218"/>
      <c r="F96" s="216"/>
      <c r="G96" s="216"/>
      <c r="H96" s="216"/>
      <c r="I96" s="216"/>
    </row>
    <row r="97" spans="1:9" ht="12.75">
      <c r="A97" s="216"/>
      <c r="B97" s="216"/>
      <c r="C97" s="218"/>
      <c r="D97" s="218"/>
      <c r="E97" s="218"/>
      <c r="F97" s="216"/>
      <c r="G97" s="216"/>
      <c r="H97" s="216"/>
      <c r="I97" s="216"/>
    </row>
    <row r="98" spans="1:9" ht="12.75">
      <c r="A98" s="216"/>
      <c r="B98" s="216"/>
      <c r="C98" s="218"/>
      <c r="D98" s="218"/>
      <c r="E98" s="218"/>
      <c r="F98" s="216"/>
      <c r="G98" s="216"/>
      <c r="H98" s="216"/>
      <c r="I98" s="216"/>
    </row>
    <row r="99" spans="1:9" ht="12.75">
      <c r="A99" s="216"/>
      <c r="B99" s="216"/>
      <c r="C99" s="218"/>
      <c r="D99" s="218"/>
      <c r="E99" s="218"/>
      <c r="F99" s="216"/>
      <c r="G99" s="216"/>
      <c r="H99" s="216"/>
      <c r="I99" s="216"/>
    </row>
    <row r="100" spans="1:9" ht="12.75">
      <c r="A100" s="216"/>
      <c r="B100" s="216"/>
      <c r="C100" s="218"/>
      <c r="D100" s="218"/>
      <c r="E100" s="218"/>
      <c r="F100" s="216"/>
      <c r="G100" s="216"/>
      <c r="H100" s="216"/>
      <c r="I100" s="216"/>
    </row>
    <row r="101" spans="1:9" ht="12.75">
      <c r="A101" s="216"/>
      <c r="B101" s="216"/>
      <c r="C101" s="218"/>
      <c r="D101" s="218"/>
      <c r="E101" s="218"/>
      <c r="F101" s="216"/>
      <c r="G101" s="216"/>
      <c r="H101" s="216"/>
      <c r="I101" s="216"/>
    </row>
    <row r="102" spans="1:9" ht="12.75">
      <c r="A102" s="216"/>
      <c r="B102" s="216"/>
      <c r="C102" s="218"/>
      <c r="D102" s="218"/>
      <c r="E102" s="218"/>
      <c r="F102" s="216"/>
      <c r="G102" s="216"/>
      <c r="H102" s="216"/>
      <c r="I102" s="216"/>
    </row>
    <row r="103" spans="1:9" ht="12.75">
      <c r="A103" s="216"/>
      <c r="B103" s="216"/>
      <c r="C103" s="218"/>
      <c r="D103" s="218"/>
      <c r="E103" s="218"/>
      <c r="F103" s="216"/>
      <c r="G103" s="216"/>
      <c r="H103" s="216"/>
      <c r="I103" s="216"/>
    </row>
    <row r="104" spans="1:9" ht="12.75">
      <c r="A104" s="216"/>
      <c r="B104" s="216"/>
      <c r="C104" s="218"/>
      <c r="D104" s="218"/>
      <c r="E104" s="218"/>
      <c r="F104" s="216"/>
      <c r="G104" s="216"/>
      <c r="H104" s="216"/>
      <c r="I104" s="216"/>
    </row>
    <row r="105" spans="1:9" ht="12.75">
      <c r="A105" s="216"/>
      <c r="B105" s="216"/>
      <c r="C105" s="218"/>
      <c r="D105" s="218"/>
      <c r="E105" s="218"/>
      <c r="F105" s="216"/>
      <c r="G105" s="216"/>
      <c r="H105" s="216"/>
      <c r="I105" s="216"/>
    </row>
    <row r="106" spans="1:9" ht="12.75">
      <c r="A106" s="216"/>
      <c r="B106" s="216"/>
      <c r="C106" s="218"/>
      <c r="D106" s="218"/>
      <c r="E106" s="218"/>
      <c r="F106" s="216"/>
      <c r="G106" s="216"/>
      <c r="H106" s="216"/>
      <c r="I106" s="216"/>
    </row>
    <row r="107" spans="1:9" ht="12.75">
      <c r="A107" s="216"/>
      <c r="B107" s="216"/>
      <c r="C107" s="218"/>
      <c r="D107" s="218"/>
      <c r="E107" s="218"/>
      <c r="F107" s="216"/>
      <c r="G107" s="216"/>
      <c r="H107" s="216"/>
      <c r="I107" s="216"/>
    </row>
    <row r="108" spans="1:9" ht="12.75">
      <c r="A108" s="216"/>
      <c r="B108" s="216"/>
      <c r="C108" s="218"/>
      <c r="D108" s="218"/>
      <c r="E108" s="218"/>
      <c r="F108" s="216"/>
      <c r="G108" s="216"/>
      <c r="H108" s="216"/>
      <c r="I108" s="216"/>
    </row>
    <row r="109" spans="1:9" ht="12.75">
      <c r="A109" s="216"/>
      <c r="B109" s="216"/>
      <c r="C109" s="218"/>
      <c r="D109" s="218"/>
      <c r="E109" s="218"/>
      <c r="F109" s="216"/>
      <c r="G109" s="216"/>
      <c r="H109" s="216"/>
      <c r="I109" s="216"/>
    </row>
    <row r="110" spans="1:9" ht="12.75">
      <c r="A110" s="216"/>
      <c r="B110" s="216"/>
      <c r="C110" s="218"/>
      <c r="D110" s="218"/>
      <c r="E110" s="218"/>
      <c r="F110" s="216"/>
      <c r="G110" s="216"/>
      <c r="H110" s="216"/>
      <c r="I110" s="216"/>
    </row>
    <row r="111" spans="1:9" ht="12.75">
      <c r="A111" s="216"/>
      <c r="B111" s="216"/>
      <c r="C111" s="218"/>
      <c r="D111" s="218"/>
      <c r="E111" s="218"/>
      <c r="F111" s="216"/>
      <c r="G111" s="216"/>
      <c r="H111" s="216"/>
      <c r="I111" s="216"/>
    </row>
    <row r="112" spans="1:9" ht="12.75">
      <c r="A112" s="216"/>
      <c r="B112" s="216"/>
      <c r="C112" s="218"/>
      <c r="D112" s="218"/>
      <c r="E112" s="218"/>
      <c r="F112" s="216"/>
      <c r="G112" s="216"/>
      <c r="H112" s="216"/>
      <c r="I112" s="216"/>
    </row>
    <row r="113" spans="1:9" ht="12.75">
      <c r="A113" s="216"/>
      <c r="B113" s="216"/>
      <c r="C113" s="218"/>
      <c r="D113" s="218"/>
      <c r="E113" s="218"/>
      <c r="F113" s="216"/>
      <c r="G113" s="216"/>
      <c r="H113" s="216"/>
      <c r="I113" s="216"/>
    </row>
    <row r="114" spans="1:9" ht="12.75">
      <c r="A114" s="216"/>
      <c r="B114" s="216"/>
      <c r="C114" s="218"/>
      <c r="D114" s="218"/>
      <c r="E114" s="218"/>
      <c r="F114" s="216"/>
      <c r="G114" s="216"/>
      <c r="H114" s="216"/>
      <c r="I114" s="216"/>
    </row>
    <row r="115" spans="1:9" ht="12.75">
      <c r="A115" s="216"/>
      <c r="B115" s="216"/>
      <c r="C115" s="218"/>
      <c r="D115" s="218"/>
      <c r="E115" s="218"/>
      <c r="F115" s="216"/>
      <c r="G115" s="216"/>
      <c r="H115" s="216"/>
      <c r="I115" s="216"/>
    </row>
    <row r="116" spans="1:9" ht="12.75">
      <c r="A116" s="216"/>
      <c r="B116" s="216"/>
      <c r="C116" s="218"/>
      <c r="D116" s="218"/>
      <c r="E116" s="218"/>
      <c r="F116" s="216"/>
      <c r="G116" s="216"/>
      <c r="H116" s="216"/>
      <c r="I116" s="216"/>
    </row>
    <row r="117" spans="1:9" ht="12.75">
      <c r="A117" s="216"/>
      <c r="B117" s="216"/>
      <c r="C117" s="218"/>
      <c r="D117" s="218"/>
      <c r="E117" s="218"/>
      <c r="F117" s="216"/>
      <c r="G117" s="216"/>
      <c r="H117" s="216"/>
      <c r="I117" s="216"/>
    </row>
    <row r="118" spans="1:9" ht="12.75">
      <c r="A118" s="216"/>
      <c r="B118" s="216"/>
      <c r="C118" s="218"/>
      <c r="D118" s="218"/>
      <c r="E118" s="218"/>
      <c r="F118" s="216"/>
      <c r="G118" s="216"/>
      <c r="H118" s="216"/>
      <c r="I118" s="216"/>
    </row>
    <row r="119" spans="1:9" ht="12.75">
      <c r="A119" s="216"/>
      <c r="B119" s="216"/>
      <c r="C119" s="218"/>
      <c r="D119" s="218"/>
      <c r="E119" s="218"/>
      <c r="F119" s="216"/>
      <c r="G119" s="216"/>
      <c r="H119" s="216"/>
      <c r="I119" s="216"/>
    </row>
    <row r="120" spans="1:9" ht="12.75">
      <c r="A120" s="216"/>
      <c r="B120" s="216"/>
      <c r="C120" s="218"/>
      <c r="D120" s="218"/>
      <c r="E120" s="218"/>
      <c r="F120" s="216"/>
      <c r="G120" s="216"/>
      <c r="H120" s="216"/>
      <c r="I120" s="216"/>
    </row>
    <row r="121" spans="1:9" ht="12.75">
      <c r="A121" s="216"/>
      <c r="B121" s="216"/>
      <c r="C121" s="218"/>
      <c r="D121" s="218"/>
      <c r="E121" s="218"/>
      <c r="F121" s="216"/>
      <c r="G121" s="216"/>
      <c r="H121" s="216"/>
      <c r="I121" s="216"/>
    </row>
    <row r="122" spans="1:9" ht="12.75">
      <c r="A122" s="216"/>
      <c r="B122" s="216"/>
      <c r="C122" s="218"/>
      <c r="D122" s="218"/>
      <c r="E122" s="218"/>
      <c r="F122" s="216"/>
      <c r="G122" s="216"/>
      <c r="H122" s="216"/>
      <c r="I122" s="216"/>
    </row>
    <row r="123" spans="1:9" ht="12.75">
      <c r="A123" s="216"/>
      <c r="B123" s="216"/>
      <c r="C123" s="218"/>
      <c r="D123" s="218"/>
      <c r="E123" s="218"/>
      <c r="F123" s="216"/>
      <c r="G123" s="216"/>
      <c r="H123" s="216"/>
      <c r="I123" s="216"/>
    </row>
    <row r="124" spans="1:9" ht="12.75">
      <c r="A124" s="216"/>
      <c r="B124" s="216"/>
      <c r="C124" s="218"/>
      <c r="D124" s="218"/>
      <c r="E124" s="218"/>
      <c r="F124" s="216"/>
      <c r="G124" s="216"/>
      <c r="H124" s="216"/>
      <c r="I124" s="216"/>
    </row>
    <row r="125" spans="1:9" ht="12.75">
      <c r="A125" s="216"/>
      <c r="B125" s="216"/>
      <c r="C125" s="218"/>
      <c r="D125" s="218"/>
      <c r="E125" s="218"/>
      <c r="F125" s="216"/>
      <c r="G125" s="216"/>
      <c r="H125" s="216"/>
      <c r="I125" s="216"/>
    </row>
    <row r="126" spans="1:9" ht="12.75">
      <c r="A126" s="216"/>
      <c r="B126" s="216"/>
      <c r="C126" s="218"/>
      <c r="D126" s="218"/>
      <c r="E126" s="218"/>
      <c r="F126" s="216"/>
      <c r="G126" s="216"/>
      <c r="H126" s="216"/>
      <c r="I126" s="216"/>
    </row>
    <row r="127" spans="1:9" ht="12.75">
      <c r="A127" s="216"/>
      <c r="B127" s="216"/>
      <c r="C127" s="218"/>
      <c r="D127" s="218"/>
      <c r="E127" s="218"/>
      <c r="F127" s="216"/>
      <c r="G127" s="216"/>
      <c r="H127" s="216"/>
      <c r="I127" s="216"/>
    </row>
    <row r="128" spans="1:9" ht="12.75">
      <c r="A128" s="216"/>
      <c r="B128" s="216"/>
      <c r="C128" s="218"/>
      <c r="D128" s="218"/>
      <c r="E128" s="218"/>
      <c r="F128" s="216"/>
      <c r="G128" s="216"/>
      <c r="H128" s="216"/>
      <c r="I128" s="216"/>
    </row>
    <row r="129" spans="1:9" ht="12.75">
      <c r="A129" s="216"/>
      <c r="B129" s="216"/>
      <c r="C129" s="218"/>
      <c r="D129" s="218"/>
      <c r="E129" s="218"/>
      <c r="F129" s="216"/>
      <c r="G129" s="216"/>
      <c r="H129" s="216"/>
      <c r="I129" s="216"/>
    </row>
    <row r="130" spans="1:9" ht="12.75">
      <c r="A130" s="216"/>
      <c r="B130" s="216"/>
      <c r="C130" s="218"/>
      <c r="D130" s="218"/>
      <c r="E130" s="218"/>
      <c r="F130" s="216"/>
      <c r="G130" s="216"/>
      <c r="H130" s="216"/>
      <c r="I130" s="216"/>
    </row>
    <row r="131" spans="1:9" ht="12.75">
      <c r="A131" s="216"/>
      <c r="B131" s="216"/>
      <c r="C131" s="218"/>
      <c r="D131" s="218"/>
      <c r="E131" s="218"/>
      <c r="F131" s="216"/>
      <c r="G131" s="216"/>
      <c r="H131" s="216"/>
      <c r="I131" s="216"/>
    </row>
    <row r="132" spans="1:9" ht="12.75">
      <c r="A132" s="216"/>
      <c r="B132" s="216"/>
      <c r="C132" s="218"/>
      <c r="D132" s="218"/>
      <c r="E132" s="218"/>
      <c r="F132" s="216"/>
      <c r="G132" s="216"/>
      <c r="H132" s="216"/>
      <c r="I132" s="216"/>
    </row>
    <row r="133" spans="1:9" ht="12.75">
      <c r="A133" s="216"/>
      <c r="B133" s="216"/>
      <c r="C133" s="218"/>
      <c r="D133" s="218"/>
      <c r="E133" s="218"/>
      <c r="F133" s="216"/>
      <c r="G133" s="216"/>
      <c r="H133" s="216"/>
      <c r="I133" s="216"/>
    </row>
    <row r="134" spans="1:9" ht="12.75">
      <c r="A134" s="216"/>
      <c r="B134" s="216"/>
      <c r="C134" s="218"/>
      <c r="D134" s="218"/>
      <c r="E134" s="218"/>
      <c r="F134" s="216"/>
      <c r="G134" s="216"/>
      <c r="H134" s="216"/>
      <c r="I134" s="216"/>
    </row>
    <row r="135" spans="1:9" ht="12.75">
      <c r="A135" s="216"/>
      <c r="B135" s="216"/>
      <c r="C135" s="218"/>
      <c r="D135" s="218"/>
      <c r="E135" s="218"/>
      <c r="F135" s="216"/>
      <c r="G135" s="216"/>
      <c r="H135" s="216"/>
      <c r="I135" s="216"/>
    </row>
    <row r="136" spans="1:9" ht="12.75">
      <c r="A136" s="216"/>
      <c r="B136" s="216"/>
      <c r="C136" s="218"/>
      <c r="D136" s="218"/>
      <c r="E136" s="218"/>
      <c r="F136" s="216"/>
      <c r="G136" s="216"/>
      <c r="H136" s="216"/>
      <c r="I136" s="216"/>
    </row>
    <row r="137" spans="1:9" ht="12.75">
      <c r="A137" s="216"/>
      <c r="B137" s="216"/>
      <c r="C137" s="218"/>
      <c r="D137" s="218"/>
      <c r="E137" s="218"/>
      <c r="F137" s="216"/>
      <c r="G137" s="216"/>
      <c r="H137" s="216"/>
      <c r="I137" s="216"/>
    </row>
    <row r="138" spans="1:9" ht="12.75">
      <c r="A138" s="216"/>
      <c r="B138" s="216"/>
      <c r="C138" s="218"/>
      <c r="D138" s="218"/>
      <c r="E138" s="218"/>
      <c r="F138" s="216"/>
      <c r="G138" s="216"/>
      <c r="H138" s="216"/>
      <c r="I138" s="216"/>
    </row>
    <row r="139" spans="1:9" ht="12.75">
      <c r="A139" s="216"/>
      <c r="B139" s="216"/>
      <c r="C139" s="218"/>
      <c r="D139" s="218"/>
      <c r="E139" s="218"/>
      <c r="F139" s="216"/>
      <c r="G139" s="216"/>
      <c r="H139" s="216"/>
      <c r="I139" s="216"/>
    </row>
    <row r="140" spans="1:9" ht="12.75">
      <c r="A140" s="216"/>
      <c r="B140" s="216"/>
      <c r="C140" s="218"/>
      <c r="D140" s="218"/>
      <c r="E140" s="218"/>
      <c r="F140" s="216"/>
      <c r="G140" s="216"/>
      <c r="H140" s="216"/>
      <c r="I140" s="216"/>
    </row>
    <row r="141" spans="1:9" ht="12.75">
      <c r="A141" s="216"/>
      <c r="B141" s="216"/>
      <c r="C141" s="218"/>
      <c r="D141" s="218"/>
      <c r="E141" s="218"/>
      <c r="F141" s="216"/>
      <c r="G141" s="216"/>
      <c r="H141" s="216"/>
      <c r="I141" s="216"/>
    </row>
    <row r="142" spans="1:9" ht="12.75">
      <c r="A142" s="216"/>
      <c r="B142" s="216"/>
      <c r="C142" s="218"/>
      <c r="D142" s="218"/>
      <c r="E142" s="218"/>
      <c r="F142" s="216"/>
      <c r="G142" s="216"/>
      <c r="H142" s="216"/>
      <c r="I142" s="216"/>
    </row>
    <row r="143" spans="1:9" ht="12.75">
      <c r="A143" s="216"/>
      <c r="B143" s="216"/>
      <c r="C143" s="218"/>
      <c r="D143" s="218"/>
      <c r="E143" s="218"/>
      <c r="F143" s="216"/>
      <c r="G143" s="216"/>
      <c r="H143" s="216"/>
      <c r="I143" s="216"/>
    </row>
  </sheetData>
  <printOptions/>
  <pageMargins left="0.7874015748031497" right="0.7874015748031497" top="1.1811023622047245" bottom="0.984251968503937" header="0.7086614173228347" footer="0.5118110236220472"/>
  <pageSetup horizontalDpi="300" verticalDpi="300" orientation="portrait" paperSize="9" scale="95" r:id="rId3"/>
  <headerFooter alignWithMargins="0">
    <oddHeader>&amp;L&amp;"Arial,Standard"Anlage 3 zur Gebührenbedarfsberechnung 2007 lt. BV 4493/2006 UA Wochenmarkt</oddHeader>
    <oddFooter>&amp;R&amp;"Arial,Standard"&amp;8&amp;D 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</dc:creator>
  <cp:keywords/>
  <dc:description/>
  <cp:lastModifiedBy>k.wuthe</cp:lastModifiedBy>
  <cp:lastPrinted>2006-11-02T08:13:21Z</cp:lastPrinted>
  <dcterms:created xsi:type="dcterms:W3CDTF">2001-05-14T07:09:58Z</dcterms:created>
  <dcterms:modified xsi:type="dcterms:W3CDTF">2006-11-07T12:38:34Z</dcterms:modified>
  <cp:category/>
  <cp:version/>
  <cp:contentType/>
  <cp:contentStatus/>
</cp:coreProperties>
</file>