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2120" windowHeight="6345" tabRatio="462" activeTab="3"/>
  </bookViews>
  <sheets>
    <sheet name="Anlage 1" sheetId="1" r:id="rId1"/>
    <sheet name="Anlage 2" sheetId="2" r:id="rId2"/>
    <sheet name="Anlage 3" sheetId="3" r:id="rId3"/>
    <sheet name="Anlage 4" sheetId="4" r:id="rId4"/>
  </sheets>
  <definedNames>
    <definedName name="_xlnm.Print_Area" localSheetId="0">'Anlage 1'!$A$1:$L$42</definedName>
    <definedName name="_xlnm.Print_Titles" localSheetId="1">'Anlage 2'!$3:$5</definedName>
    <definedName name="_xlnm.Print_Titles" localSheetId="2">'Anlage 3'!$4:$9</definedName>
  </definedNames>
  <calcPr fullCalcOnLoad="1"/>
</workbook>
</file>

<file path=xl/comments2.xml><?xml version="1.0" encoding="utf-8"?>
<comments xmlns="http://schemas.openxmlformats.org/spreadsheetml/2006/main">
  <authors>
    <author>Mitarbeiter</author>
  </authors>
  <commentList>
    <comment ref="F19" authorId="0">
      <text>
        <r>
          <rPr>
            <b/>
            <sz val="8"/>
            <rFont val="Tahoma"/>
            <family val="0"/>
          </rPr>
          <t>-0,01 €
Rundungsausgleich</t>
        </r>
      </text>
    </comment>
  </commentList>
</comments>
</file>

<file path=xl/sharedStrings.xml><?xml version="1.0" encoding="utf-8"?>
<sst xmlns="http://schemas.openxmlformats.org/spreadsheetml/2006/main" count="310" uniqueCount="217">
  <si>
    <t>Kostenart</t>
  </si>
  <si>
    <t>Bezeichnung</t>
  </si>
  <si>
    <t>Anteil Kehrung</t>
  </si>
  <si>
    <t>Anteil Fremd-</t>
  </si>
  <si>
    <t>Ausfahrtstraßen</t>
  </si>
  <si>
    <t>leistungen</t>
  </si>
  <si>
    <t>in Euro</t>
  </si>
  <si>
    <t>und Sonderreinigung</t>
  </si>
  <si>
    <t>RK 1</t>
  </si>
  <si>
    <t>RK 2+3</t>
  </si>
  <si>
    <t>RK 2+3+4</t>
  </si>
  <si>
    <t>Euro</t>
  </si>
  <si>
    <t xml:space="preserve"> 1.</t>
  </si>
  <si>
    <t xml:space="preserve"> 2.</t>
  </si>
  <si>
    <t>4.</t>
  </si>
  <si>
    <t>lfd. Leasingleistungen</t>
  </si>
  <si>
    <t>Wartung u. Rep. Winterdiensttechnik</t>
  </si>
  <si>
    <t>Unterhaltung Kehrmaschine</t>
  </si>
  <si>
    <t>Öl-und Schmierstoffe</t>
  </si>
  <si>
    <t>Kfz.-Versicherung</t>
  </si>
  <si>
    <t>Verbrauchsmittel</t>
  </si>
  <si>
    <t>Hausgebühren</t>
  </si>
  <si>
    <t>Abschreibungen</t>
  </si>
  <si>
    <t>Verzinsung</t>
  </si>
  <si>
    <t>Benutzungsgebühren</t>
  </si>
  <si>
    <t>Zinseinnahmen</t>
  </si>
  <si>
    <t>Hauptkostenstellen</t>
  </si>
  <si>
    <t>Kapellen</t>
  </si>
  <si>
    <t>Verwaltung</t>
  </si>
  <si>
    <t>Personalkosten</t>
  </si>
  <si>
    <t>Vergütung Angestellte</t>
  </si>
  <si>
    <t>20% Gemeinkosten</t>
  </si>
  <si>
    <t>Sachkosten für Tul</t>
  </si>
  <si>
    <t>Löhne Arbeiter</t>
  </si>
  <si>
    <t>15% Gemeinkosten</t>
  </si>
  <si>
    <t>abzgl. Löhne (Leistungen Ehrenfr.)</t>
  </si>
  <si>
    <t>abzgl. 10% Sachkosten (Leist.E)</t>
  </si>
  <si>
    <t>abzgl. 15% Gemeinkosten (Leist.E)</t>
  </si>
  <si>
    <t>SB Kostenrechnung</t>
  </si>
  <si>
    <t>5% Personalkosten</t>
  </si>
  <si>
    <t>10% Sachkosten</t>
  </si>
  <si>
    <t>Gebäudeunterhaltung</t>
  </si>
  <si>
    <t>Außenanlagen</t>
  </si>
  <si>
    <t>Pflegeverträge</t>
  </si>
  <si>
    <t>Zimmerausstattungen</t>
  </si>
  <si>
    <t>Arbeitsgeräte, Unterhaltung + Rep.</t>
  </si>
  <si>
    <t>Bewirtschaftung der Grundstücke</t>
  </si>
  <si>
    <t>Strom</t>
  </si>
  <si>
    <t>Gas</t>
  </si>
  <si>
    <t>Wasser/Abwasser</t>
  </si>
  <si>
    <t>Reinigung</t>
  </si>
  <si>
    <t>abzgl. Entgelte für WC</t>
  </si>
  <si>
    <t>Versicherung der Gebäude</t>
  </si>
  <si>
    <t>sonstige Bewirtschaftungskosten</t>
  </si>
  <si>
    <t>Unterhaltung Fahrzeuge</t>
  </si>
  <si>
    <t>Vergaser- und Dieselkraftstoffe</t>
  </si>
  <si>
    <t>Kfz-Versicherung und Steuern</t>
  </si>
  <si>
    <t>Dienst- und Schutzbekleidung</t>
  </si>
  <si>
    <t>Deponiekosten</t>
  </si>
  <si>
    <t>Fernmeldegebühren</t>
  </si>
  <si>
    <t>Leistungen des Bauhofes</t>
  </si>
  <si>
    <t>Verzinsung des Anlagekapitals</t>
  </si>
  <si>
    <t>abzüglich:</t>
  </si>
  <si>
    <t>Technikeinsatz für Ehrenfriedhöfe</t>
  </si>
  <si>
    <t>Technikeinsatz Straßenunterhaltung</t>
  </si>
  <si>
    <t>Summe Ausgaben (siehe Jahresrechnung)</t>
  </si>
  <si>
    <t>Summe umzulegende Ausgaben</t>
  </si>
  <si>
    <t>Summe Hilfskostenstellen</t>
  </si>
  <si>
    <t>Verteilung von den Hilfskostenstellen</t>
  </si>
  <si>
    <t>auf die Hauptkostenstellen</t>
  </si>
  <si>
    <t>Summe Hauptkostenstellen</t>
  </si>
  <si>
    <t>Nr.</t>
  </si>
  <si>
    <t>Fallzahlen</t>
  </si>
  <si>
    <t>Ausheben und Schließen der Gruft</t>
  </si>
  <si>
    <t>Erdbestattung Erwachsene</t>
  </si>
  <si>
    <t>Erdbestattung Kinder</t>
  </si>
  <si>
    <t>Urnen</t>
  </si>
  <si>
    <t>Umbettung von Urnen</t>
  </si>
  <si>
    <t>Ausbettung von Urnen</t>
  </si>
  <si>
    <t>Kapellenbenutzung</t>
  </si>
  <si>
    <t>Kapellenvorraum</t>
  </si>
  <si>
    <t>Nutzungsgebühren</t>
  </si>
  <si>
    <t>Verlängerung der Nutzungsrechte</t>
  </si>
  <si>
    <t>Gebühr 100%</t>
  </si>
  <si>
    <t>Einnahmeprognose</t>
  </si>
  <si>
    <t>Erdeinzelgrabstätte  20 Jahre</t>
  </si>
  <si>
    <t>Erdeinzelwahlgrabstätte  25 Jahre</t>
  </si>
  <si>
    <t>Erddoppelwahlgrabstätte  25 Jahre</t>
  </si>
  <si>
    <t>Erdeinzelkindergrabstätte  15 Jahre</t>
  </si>
  <si>
    <t>Mehrstellige Erdwahlgrabst.               25 J., 9,5 qm</t>
  </si>
  <si>
    <t>Urneneinzelgrabstätte   20 Jahre</t>
  </si>
  <si>
    <t>kleine Urnenwahlgrabstätte              25 Jahre</t>
  </si>
  <si>
    <t>große Urnenwahlgrabstätte               25 Jahre</t>
  </si>
  <si>
    <t>Urnengemeinschaftsanlage               20 Jahre</t>
  </si>
  <si>
    <t>Erdeinzelgrabstelle in € pro Jahr</t>
  </si>
  <si>
    <t>Erdeinzelwahlgrabstätte                        in € pro Jahr</t>
  </si>
  <si>
    <t>Erddoppelwahlgrabstelle                        in € pro Jahr</t>
  </si>
  <si>
    <t>Erdeinzelkinderstelle in € pro Jahr</t>
  </si>
  <si>
    <t xml:space="preserve">Mehrstellige Grabstätte bei  9,5 qm </t>
  </si>
  <si>
    <t>Urneneinzelgrabstätte                        in € pro Jahr</t>
  </si>
  <si>
    <t>kleine Urnenstelle in € pro Jahr</t>
  </si>
  <si>
    <t>große Urnenstelle in € pro Jahr</t>
  </si>
  <si>
    <t>Sonstige Gebühren</t>
  </si>
  <si>
    <t>Einfassung aus Natursteinpflaster</t>
  </si>
  <si>
    <t>Summe Einnahmeprognose:</t>
  </si>
  <si>
    <t>Untergruppe</t>
  </si>
  <si>
    <t>5.</t>
  </si>
  <si>
    <t>6.</t>
  </si>
  <si>
    <t>7.</t>
  </si>
  <si>
    <t>8.</t>
  </si>
  <si>
    <t>9.</t>
  </si>
  <si>
    <t>10.</t>
  </si>
  <si>
    <t>11.</t>
  </si>
  <si>
    <t>12.</t>
  </si>
  <si>
    <t>Ausgaben für Dienstleistungen durch Dritte</t>
  </si>
  <si>
    <t>€ Überschuss</t>
  </si>
  <si>
    <t>Entnahme aus der Sonderrücklage</t>
  </si>
  <si>
    <t>Einnahmeprognose/-entwicklung der Bestattungsgebührenng</t>
  </si>
  <si>
    <t>K a l k u l a t i o n  2 0 0 5</t>
  </si>
  <si>
    <t xml:space="preserve">Gebührentatbestand nach der Satzung </t>
  </si>
  <si>
    <t>durchschnittliche Fallzahlen 2002 - 2004</t>
  </si>
  <si>
    <t>Gebühr 60 % (gerundet)</t>
  </si>
  <si>
    <t>Gebührenpos.lt. Geb.tarif gem.</t>
  </si>
  <si>
    <t>durchschnittliche</t>
  </si>
  <si>
    <t>§ 1 der Friedhofssatzung</t>
  </si>
  <si>
    <t xml:space="preserve">Fallzahlen </t>
  </si>
  <si>
    <t>2002-2004</t>
  </si>
  <si>
    <t>€</t>
  </si>
  <si>
    <t>I. Bestattungsgebühren</t>
  </si>
  <si>
    <t>1. Ausheben und Schließen der Gruft</t>
  </si>
  <si>
    <t>a) Erdbestattungen Erwachsene</t>
  </si>
  <si>
    <t>b) Kinder (bis 6 Jahre)</t>
  </si>
  <si>
    <t>c) Urnen</t>
  </si>
  <si>
    <t>2. Kapellenbenutzung</t>
  </si>
  <si>
    <t>a) Kapellenbenutzung</t>
  </si>
  <si>
    <t xml:space="preserve">b) Nutzung des Kapellenvorraumes </t>
  </si>
  <si>
    <t xml:space="preserve">     bei "Stillen Bestattungen"</t>
  </si>
  <si>
    <t>II. Nutzungsgebühren</t>
  </si>
  <si>
    <t>1. Erdbestattungen</t>
  </si>
  <si>
    <t>a) Erdeinzelgrabstätte 20 Jahre</t>
  </si>
  <si>
    <t>b) Erdeinzelwahlgrabstätte 25 Jahre</t>
  </si>
  <si>
    <t>c) Erddoppelwahlgrabstätte 25 Jahre</t>
  </si>
  <si>
    <t>d) Mehrst. Erdwahlgrabstelle 25 Jahre, 9,5 m²</t>
  </si>
  <si>
    <t>e) Erdeinzelkindergrabstätte 15 Jahre</t>
  </si>
  <si>
    <t>f) Urneneinzelgrabstätte 20 Jahre</t>
  </si>
  <si>
    <t>g) kleine Urnenwahlgrabstätte 25 Jahre</t>
  </si>
  <si>
    <t>h) große Urnenwahlgrabstätte 25 Jahre</t>
  </si>
  <si>
    <t>i) Urnengemeinschaftsanlage 20 Jahre</t>
  </si>
  <si>
    <t>III. Verlängerung der Nutzungsrechte durch Nachkauf</t>
  </si>
  <si>
    <t>a) Erdeinzelgrabstätte</t>
  </si>
  <si>
    <t>b) Erdeinzelwahlgrabstätte</t>
  </si>
  <si>
    <t>c) Erddoppelwahlgrabstätte</t>
  </si>
  <si>
    <t>d) Mehrst. Erdwahlgrabst., 9,5 m²</t>
  </si>
  <si>
    <t>e) Erdeinzelkindergrabstätte</t>
  </si>
  <si>
    <t>f) Urneneinzelgrabstätte</t>
  </si>
  <si>
    <t>g) kleine Urnenwahlgrabstätte</t>
  </si>
  <si>
    <t>h) große Urnenwahlgrabstätte</t>
  </si>
  <si>
    <t>IV. Sonstige Gebühren</t>
  </si>
  <si>
    <t>1. Umbettungen Urnen</t>
  </si>
  <si>
    <t>2. Ausbettungen Urnen</t>
  </si>
  <si>
    <t>3. Übersenden der Urne zur Beisetzung</t>
  </si>
  <si>
    <t>4. Einfassungen aus Natursteinpflaster</t>
  </si>
  <si>
    <t xml:space="preserve">Betriebsabrechnungsbogen 2004 (nach dem Tragfähigkeitsprinzip) UA 75000 Bestattungswesen </t>
  </si>
  <si>
    <t>Hilfskostenstellen</t>
  </si>
  <si>
    <t>Summe</t>
  </si>
  <si>
    <t>Friedhofs-</t>
  </si>
  <si>
    <t>Grabherstellung</t>
  </si>
  <si>
    <t>Dienst-</t>
  </si>
  <si>
    <t>(UGr.)</t>
  </si>
  <si>
    <t>anlagen</t>
  </si>
  <si>
    <t>Urne</t>
  </si>
  <si>
    <t>Erde</t>
  </si>
  <si>
    <t>gebäude</t>
  </si>
  <si>
    <t>Inanspruchnahme v. Vw-Leistungen</t>
  </si>
  <si>
    <t>Harken- und Kannengeld</t>
  </si>
  <si>
    <t>Technikeinsatz für Grünflächenunterhaltung</t>
  </si>
  <si>
    <t>Technikeinsatz für Bauhof</t>
  </si>
  <si>
    <t>Betriebsabrechnungsbogen zur Gebührenbedarfsnachberechnung 2004 gem. BV 3910/2003</t>
  </si>
  <si>
    <t>UA 67500 "Straßenreinigung"</t>
  </si>
  <si>
    <t>(in Euro)</t>
  </si>
  <si>
    <t>verwendete</t>
  </si>
  <si>
    <t>RE 2004</t>
  </si>
  <si>
    <t>Anteil Stadtreinigung</t>
  </si>
  <si>
    <t>Anteil Winterdienst</t>
  </si>
  <si>
    <t>Umlage-</t>
  </si>
  <si>
    <t>schlüssel</t>
  </si>
  <si>
    <t>(A)</t>
  </si>
  <si>
    <t>(C)</t>
  </si>
  <si>
    <t>(B)</t>
  </si>
  <si>
    <t>(D)</t>
  </si>
  <si>
    <t>(E)</t>
  </si>
  <si>
    <t>(F)</t>
  </si>
  <si>
    <t>3.</t>
  </si>
  <si>
    <t xml:space="preserve">I.  A u s g a b e n  </t>
  </si>
  <si>
    <t>3</t>
  </si>
  <si>
    <t>-</t>
  </si>
  <si>
    <t>2</t>
  </si>
  <si>
    <t>Innere Verrechnungen :</t>
  </si>
  <si>
    <t>kalk. Kosten der Verwaltung</t>
  </si>
  <si>
    <t>1; 2</t>
  </si>
  <si>
    <t>Leistungen des Bauhofs</t>
  </si>
  <si>
    <t>Ausgaben gesamt</t>
  </si>
  <si>
    <t xml:space="preserve">II.  E i n n a h m e n </t>
  </si>
  <si>
    <t>Inn. Verr.</t>
  </si>
  <si>
    <t>- 25% Kostenbeteiligung Stadt (UA 630)</t>
  </si>
  <si>
    <t>- städtische Grundstücke (UA 630)</t>
  </si>
  <si>
    <t>- Fremdleistungen (UA 771)</t>
  </si>
  <si>
    <t>Einnahmen gesamt</t>
  </si>
  <si>
    <t>(E./.A)</t>
  </si>
  <si>
    <t>1</t>
  </si>
  <si>
    <t>Aufgestellt:</t>
  </si>
  <si>
    <t>...........................................................</t>
  </si>
  <si>
    <t>Löweke, SB 20.1</t>
  </si>
  <si>
    <t>Umlageschlüssel siehe Anlage 3</t>
  </si>
  <si>
    <t>Anlage 1</t>
  </si>
  <si>
    <t>Anlage 2</t>
  </si>
  <si>
    <t>Anlage 4</t>
  </si>
</sst>
</file>

<file path=xl/styles.xml><?xml version="1.0" encoding="utf-8"?>
<styleSheet xmlns="http://schemas.openxmlformats.org/spreadsheetml/2006/main">
  <numFmts count="12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&quot; DM&quot;#,##0.00_);\(&quot; DM&quot;#,##0.00\)"/>
    <numFmt numFmtId="165" formatCode="#,##0.00_);[Red]\(#,##0.00\)"/>
    <numFmt numFmtId="166" formatCode="0.00_ ;[Red]\-0.00\ "/>
    <numFmt numFmtId="167" formatCode="&quot; DM&quot;#,##0_);\(&quot; DM&quot;#,##0\)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#,##0_);\(#,##0\)"/>
    <numFmt numFmtId="177" formatCode="#,##0_);[Red]\(#,##0\)"/>
    <numFmt numFmtId="178" formatCode="#,##0.00_);\(#,##0.00\)"/>
    <numFmt numFmtId="179" formatCode="&quot; DM&quot;#,##0_);[Red]\(&quot; DM&quot;#,##0\)"/>
    <numFmt numFmtId="180" formatCode="&quot; DM&quot;#,##0.00_);[Red]\(&quot; DM&quot;#,##0.00\)"/>
    <numFmt numFmtId="181" formatCode="dd\.mm\.yyyy"/>
    <numFmt numFmtId="182" formatCode="d\-mmm\-yy"/>
    <numFmt numFmtId="183" formatCode="d\-mmm"/>
    <numFmt numFmtId="184" formatCode="mmm\-yy"/>
    <numFmt numFmtId="185" formatCode="hh:mm\ \+\-/\Pm"/>
    <numFmt numFmtId="186" formatCode="hh:mm:ss\ \+\-/\Pm"/>
    <numFmt numFmtId="187" formatCode="m/d/yy\ hh:mm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&quot; DM&quot;#,##0.0_);\(&quot; DM&quot;#,##0.0\)"/>
    <numFmt numFmtId="195" formatCode="&quot; DM&quot;#,##0.000_);\(&quot; DM&quot;#,##0.000\)"/>
    <numFmt numFmtId="196" formatCode="&quot; DM&quot;#,##0.0000_);\(&quot; DM&quot;#,##0.0000\)"/>
    <numFmt numFmtId="197" formatCode="&quot; DM&quot;#,##0.00000_);\(&quot; DM&quot;#,##0.00000\)"/>
    <numFmt numFmtId="198" formatCode="&quot; DM&quot;#,##0.000000_);\(&quot; DM&quot;#,##0.000000\)"/>
    <numFmt numFmtId="199" formatCode="&quot; DM&quot;#,##0.0000000_);\(&quot; DM&quot;#,##0.0000000\)"/>
    <numFmt numFmtId="200" formatCode="#,##0.0"/>
    <numFmt numFmtId="201" formatCode="#,##0.000"/>
    <numFmt numFmtId="202" formatCode="#,##0.0000"/>
    <numFmt numFmtId="203" formatCode="#,##0.00000"/>
    <numFmt numFmtId="204" formatCode="#,##0.000000"/>
    <numFmt numFmtId="205" formatCode="#,##0.0000000"/>
    <numFmt numFmtId="206" formatCode="0.0%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E+00"/>
    <numFmt numFmtId="213" formatCode="0.0E+00"/>
    <numFmt numFmtId="214" formatCode="0.000E+00"/>
    <numFmt numFmtId="215" formatCode="0.0000E+00"/>
    <numFmt numFmtId="216" formatCode="0.00000E+00"/>
    <numFmt numFmtId="217" formatCode="0.000000E+00"/>
    <numFmt numFmtId="218" formatCode="0.0000000E+00"/>
    <numFmt numFmtId="219" formatCode="00"/>
    <numFmt numFmtId="220" formatCode="000"/>
    <numFmt numFmtId="221" formatCode="0000"/>
    <numFmt numFmtId="222" formatCode="00000"/>
    <numFmt numFmtId="223" formatCode="000000"/>
    <numFmt numFmtId="224" formatCode="0000000"/>
    <numFmt numFmtId="225" formatCode="00000000"/>
    <numFmt numFmtId="226" formatCode="&quot; DM&quot;#,##0.0_);[Red]\(&quot; DM&quot;#,##0.0\)"/>
    <numFmt numFmtId="227" formatCode="&quot; DM&quot;#,##0.000_);[Red]\(&quot; DM&quot;#,##0.000\)"/>
    <numFmt numFmtId="228" formatCode="&quot; DM&quot;#,##0.0000_);[Red]\(&quot; DM&quot;#,##0.0000\)"/>
    <numFmt numFmtId="229" formatCode="&quot; DM&quot;#,##0.00000_);[Red]\(&quot; DM&quot;#,##0.00000\)"/>
    <numFmt numFmtId="230" formatCode="&quot; DM&quot;#,##0.000000_);[Red]\(&quot; DM&quot;#,##0.000000\)"/>
    <numFmt numFmtId="231" formatCode="&quot; DM&quot;#,##0.0000000_);[Red]\(&quot; DM&quot;#,##0.0000000\)"/>
    <numFmt numFmtId="232" formatCode="#,##0.0_);[Red]\(#,##0.0\)"/>
    <numFmt numFmtId="233" formatCode="#,##0.000_);[Red]\(#,##0.000\)"/>
    <numFmt numFmtId="234" formatCode="#,##0.0000_);[Red]\(#,##0.0000\)"/>
    <numFmt numFmtId="235" formatCode="#,##0.00000_);[Red]\(#,##0.00000\)"/>
    <numFmt numFmtId="236" formatCode="#,##0.000000_);[Red]\(#,##0.000000\)"/>
    <numFmt numFmtId="237" formatCode="#,##0.0000000_);[Red]\(#,##0.0000000"/>
    <numFmt numFmtId="238" formatCode="#,##0.00_ ;\-#,##0.00\ "/>
    <numFmt numFmtId="239" formatCode="_-* #,##0.000\ &quot;EUR&quot;_-;\-* #,##0.000\ &quot;EUR&quot;_-;_-* &quot;-&quot;??\ &quot;EUR&quot;_-;_-@_-"/>
    <numFmt numFmtId="240" formatCode="_-* #,##0.0000\ &quot;EUR&quot;_-;\-* #,##0.0000\ &quot;EUR&quot;_-;_-* &quot;-&quot;??\ &quot;EUR&quot;_-;_-@_-"/>
    <numFmt numFmtId="241" formatCode="_-* #,##0.00000\ &quot;EUR&quot;_-;\-* #,##0.00000\ &quot;EUR&quot;_-;_-* &quot;-&quot;??\ &quot;EUR&quot;_-;_-@_-"/>
    <numFmt numFmtId="242" formatCode="#,##0.00\ &quot;EUR&quot;"/>
    <numFmt numFmtId="243" formatCode="#.##000\ \€;\-#.##000\ \€"/>
    <numFmt numFmtId="244" formatCode="#,##0.00\ _D_M"/>
    <numFmt numFmtId="245" formatCode="#,##0.00\ &quot;DM&quot;"/>
    <numFmt numFmtId="246" formatCode="#,##0.00000\ &quot;DM&quot;"/>
    <numFmt numFmtId="247" formatCode="#,##0.00000\ _D_M"/>
    <numFmt numFmtId="248" formatCode="#,##0.0000\ _E_U_R"/>
    <numFmt numFmtId="249" formatCode="#,##0\ _c_b_m"/>
    <numFmt numFmtId="250" formatCode="#,##0.000_ ;\-#,##0.000\ "/>
    <numFmt numFmtId="251" formatCode="#,##0.0_ ;\-#,##0.0\ "/>
    <numFmt numFmtId="252" formatCode="#,##0_ ;\-#,##0\ "/>
    <numFmt numFmtId="253" formatCode="#,##0.00_ ;[Red]\-#,##0.00\ "/>
    <numFmt numFmtId="254" formatCode="0.00_ ;\-0.00\ "/>
    <numFmt numFmtId="255" formatCode="0.0000000000"/>
    <numFmt numFmtId="256" formatCode="0.000000000"/>
    <numFmt numFmtId="257" formatCode="0.00000000"/>
    <numFmt numFmtId="258" formatCode="#,##0.00_);[Red]\(#,##0.000\)"/>
    <numFmt numFmtId="259" formatCode="#,##0.000_);[Red]\(#,##0.0000\)"/>
    <numFmt numFmtId="260" formatCode="#,##0.0000_);[Red]\(#,##0.00000\)"/>
    <numFmt numFmtId="261" formatCode="#,##0.00000_);[Red]\(#,##0.000000\)"/>
    <numFmt numFmtId="262" formatCode="&quot;h&quot;00000\ "/>
    <numFmt numFmtId="263" formatCode="#,##0.0000\ _h"/>
    <numFmt numFmtId="264" formatCode="#,##0.0\ _h"/>
    <numFmt numFmtId="265" formatCode="#,##0\ _h"/>
    <numFmt numFmtId="266" formatCode="#,##0\ _H"/>
    <numFmt numFmtId="267" formatCode="#,##0.000\ &quot;EUR&quot;"/>
    <numFmt numFmtId="268" formatCode="#,##0.0000\ &quot;EUR&quot;"/>
    <numFmt numFmtId="269" formatCode="#,##0.0000000_);[Red]\(#,##0.0000000\)"/>
    <numFmt numFmtId="270" formatCode="#,##0.00000000_);[Red]\(#,##0.00000000\)"/>
    <numFmt numFmtId="271" formatCode="#,##0.000000000_);[Red]\(#,##0.000000000\)"/>
    <numFmt numFmtId="272" formatCode="#,##0.0000000000_);[Red]\(#,##0.0000000000\)"/>
    <numFmt numFmtId="273" formatCode="#,##0.00000000000_);[Red]\(#,##0.00000000000\)"/>
    <numFmt numFmtId="274" formatCode="#,##0.000000000000_);[Red]\(#,##0.000000000000\)"/>
    <numFmt numFmtId="275" formatCode="#,##0.0000000000000_);[Red]\(#,##0.0000000000000\)"/>
    <numFmt numFmtId="276" formatCode="#,##0.00000000000000_);[Red]\(#,##0.00000000000000\)"/>
  </numFmts>
  <fonts count="1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2"/>
      <name val="Arial"/>
      <family val="0"/>
    </font>
    <font>
      <sz val="10"/>
      <name val="MS Sans Serif"/>
      <family val="0"/>
    </font>
    <font>
      <b/>
      <sz val="8"/>
      <name val="Tahoma"/>
      <family val="0"/>
    </font>
    <font>
      <b/>
      <sz val="7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10" fillId="0" borderId="0" xfId="60" applyBorder="1">
      <alignment/>
      <protection/>
    </xf>
    <xf numFmtId="0" fontId="0" fillId="0" borderId="0" xfId="60" applyBorder="1">
      <alignment wrapText="1"/>
      <protection/>
    </xf>
    <xf numFmtId="0" fontId="0" fillId="0" borderId="0" xfId="60" applyBorder="1">
      <alignment/>
      <protection/>
    </xf>
    <xf numFmtId="0" fontId="0" fillId="0" borderId="1" xfId="60" applyBorder="1">
      <alignment/>
      <protection/>
    </xf>
    <xf numFmtId="0" fontId="0" fillId="0" borderId="2" xfId="60" applyBorder="1">
      <alignment wrapText="1"/>
      <protection/>
    </xf>
    <xf numFmtId="0" fontId="0" fillId="0" borderId="2" xfId="60" applyBorder="1">
      <alignment/>
      <protection/>
    </xf>
    <xf numFmtId="0" fontId="2" fillId="0" borderId="2" xfId="60" applyFont="1" applyBorder="1">
      <alignment/>
      <protection/>
    </xf>
    <xf numFmtId="0" fontId="0" fillId="0" borderId="3" xfId="60" applyBorder="1">
      <alignment/>
      <protection/>
    </xf>
    <xf numFmtId="0" fontId="2" fillId="0" borderId="4" xfId="60" applyBorder="1">
      <alignment horizontal="center" vertical="center"/>
      <protection/>
    </xf>
    <xf numFmtId="0" fontId="2" fillId="0" borderId="4" xfId="60" applyBorder="1">
      <alignment wrapText="1"/>
      <protection/>
    </xf>
    <xf numFmtId="0" fontId="5" fillId="0" borderId="4" xfId="60" applyFont="1" applyBorder="1">
      <alignment horizontal="center" wrapText="1"/>
      <protection/>
    </xf>
    <xf numFmtId="0" fontId="5" fillId="0" borderId="4" xfId="60" applyBorder="1" applyAlignment="1">
      <alignment horizontal="center"/>
      <protection/>
    </xf>
    <xf numFmtId="0" fontId="5" fillId="0" borderId="4" xfId="60" applyBorder="1">
      <alignment horizontal="center" wrapText="1"/>
      <protection/>
    </xf>
    <xf numFmtId="0" fontId="5" fillId="0" borderId="4" xfId="60" applyFont="1" applyBorder="1" applyAlignment="1">
      <alignment horizontal="center"/>
      <protection/>
    </xf>
    <xf numFmtId="0" fontId="5" fillId="0" borderId="5" xfId="60" applyBorder="1">
      <alignment horizontal="center" vertical="center"/>
      <protection/>
    </xf>
    <xf numFmtId="0" fontId="8" fillId="0" borderId="5" xfId="60" applyBorder="1">
      <alignment wrapText="1"/>
      <protection/>
    </xf>
    <xf numFmtId="0" fontId="5" fillId="0" borderId="5" xfId="60" applyBorder="1">
      <alignment/>
      <protection/>
    </xf>
    <xf numFmtId="0" fontId="5" fillId="0" borderId="6" xfId="60" applyBorder="1">
      <alignment horizontal="center" vertical="center"/>
      <protection/>
    </xf>
    <xf numFmtId="0" fontId="5" fillId="0" borderId="6" xfId="60" applyBorder="1">
      <alignment wrapText="1"/>
      <protection/>
    </xf>
    <xf numFmtId="0" fontId="5" fillId="0" borderId="6" xfId="60" applyBorder="1">
      <alignment horizontal="center"/>
      <protection/>
    </xf>
    <xf numFmtId="4" fontId="5" fillId="0" borderId="6" xfId="60" applyBorder="1">
      <alignment/>
      <protection/>
    </xf>
    <xf numFmtId="0" fontId="8" fillId="0" borderId="6" xfId="60" applyBorder="1">
      <alignment wrapText="1"/>
      <protection/>
    </xf>
    <xf numFmtId="0" fontId="5" fillId="0" borderId="6" xfId="60" applyBorder="1" applyAlignment="1">
      <alignment horizontal="center"/>
      <protection/>
    </xf>
    <xf numFmtId="0" fontId="5" fillId="0" borderId="6" xfId="60" applyBorder="1" applyAlignment="1">
      <alignment horizontal="center" vertical="top"/>
      <protection/>
    </xf>
    <xf numFmtId="0" fontId="5" fillId="0" borderId="6" xfId="60" applyBorder="1">
      <alignment horizontal="center" wrapText="1"/>
      <protection/>
    </xf>
    <xf numFmtId="0" fontId="5" fillId="0" borderId="6" xfId="60" applyFont="1" applyBorder="1">
      <alignment wrapText="1"/>
      <protection/>
    </xf>
    <xf numFmtId="0" fontId="5" fillId="0" borderId="6" xfId="60" applyBorder="1">
      <alignment horizontal="center" vertical="top"/>
      <protection/>
    </xf>
    <xf numFmtId="0" fontId="5" fillId="0" borderId="0" xfId="60" applyBorder="1">
      <alignment/>
      <protection/>
    </xf>
    <xf numFmtId="0" fontId="8" fillId="0" borderId="6" xfId="60" applyFont="1" applyBorder="1">
      <alignment wrapText="1"/>
      <protection/>
    </xf>
    <xf numFmtId="0" fontId="5" fillId="0" borderId="4" xfId="60" applyBorder="1">
      <alignment/>
      <protection/>
    </xf>
    <xf numFmtId="165" fontId="2" fillId="0" borderId="4" xfId="42" applyBorder="1" applyAlignment="1">
      <alignment/>
    </xf>
    <xf numFmtId="4" fontId="0" fillId="0" borderId="0" xfId="60" applyBorder="1">
      <alignment/>
      <protection/>
    </xf>
    <xf numFmtId="0" fontId="1" fillId="0" borderId="0" xfId="60" applyFont="1" applyBorder="1">
      <alignment/>
      <protection/>
    </xf>
    <xf numFmtId="0" fontId="2" fillId="0" borderId="4" xfId="60" applyFont="1" applyBorder="1">
      <alignment wrapText="1"/>
      <protection/>
    </xf>
    <xf numFmtId="0" fontId="1" fillId="0" borderId="0" xfId="68" applyFont="1">
      <alignment/>
      <protection/>
    </xf>
    <xf numFmtId="0" fontId="5" fillId="0" borderId="0" xfId="68" applyFont="1">
      <alignment/>
      <protection/>
    </xf>
    <xf numFmtId="0" fontId="5" fillId="0" borderId="0" xfId="68" applyFont="1" applyAlignment="1">
      <alignment horizontal="center"/>
      <protection/>
    </xf>
    <xf numFmtId="0" fontId="5" fillId="0" borderId="5" xfId="68" applyFont="1" applyBorder="1">
      <alignment/>
      <protection/>
    </xf>
    <xf numFmtId="0" fontId="5" fillId="0" borderId="7" xfId="68" applyFont="1" applyBorder="1">
      <alignment/>
      <protection/>
    </xf>
    <xf numFmtId="0" fontId="5" fillId="0" borderId="5" xfId="68" applyFont="1" applyBorder="1" applyAlignment="1">
      <alignment horizontal="center"/>
      <protection/>
    </xf>
    <xf numFmtId="0" fontId="5" fillId="0" borderId="6" xfId="68" applyFont="1" applyBorder="1">
      <alignment/>
      <protection/>
    </xf>
    <xf numFmtId="0" fontId="5" fillId="0" borderId="8" xfId="68" applyFont="1" applyBorder="1">
      <alignment/>
      <protection/>
    </xf>
    <xf numFmtId="0" fontId="5" fillId="0" borderId="6" xfId="68" applyFont="1" applyBorder="1" applyAlignment="1">
      <alignment horizontal="center"/>
      <protection/>
    </xf>
    <xf numFmtId="0" fontId="5" fillId="0" borderId="9" xfId="68" applyFont="1" applyBorder="1">
      <alignment/>
      <protection/>
    </xf>
    <xf numFmtId="0" fontId="5" fillId="0" borderId="10" xfId="68" applyFont="1" applyBorder="1">
      <alignment/>
      <protection/>
    </xf>
    <xf numFmtId="0" fontId="5" fillId="0" borderId="11" xfId="68" applyFont="1" applyBorder="1">
      <alignment/>
      <protection/>
    </xf>
    <xf numFmtId="0" fontId="5" fillId="0" borderId="12" xfId="68" applyFont="1" applyBorder="1" applyAlignment="1">
      <alignment horizontal="center"/>
      <protection/>
    </xf>
    <xf numFmtId="0" fontId="5" fillId="0" borderId="1" xfId="68" applyFont="1" applyBorder="1">
      <alignment/>
      <protection/>
    </xf>
    <xf numFmtId="0" fontId="5" fillId="0" borderId="3" xfId="68" applyFont="1" applyBorder="1">
      <alignment/>
      <protection/>
    </xf>
    <xf numFmtId="0" fontId="5" fillId="0" borderId="4" xfId="68" applyFont="1" applyBorder="1" applyAlignment="1">
      <alignment horizontal="center"/>
      <protection/>
    </xf>
    <xf numFmtId="0" fontId="5" fillId="0" borderId="1" xfId="68" applyFont="1" applyBorder="1" applyAlignment="1">
      <alignment horizontal="center"/>
      <protection/>
    </xf>
    <xf numFmtId="0" fontId="5" fillId="0" borderId="3" xfId="68" applyFont="1" applyBorder="1" applyAlignment="1">
      <alignment horizontal="center"/>
      <protection/>
    </xf>
    <xf numFmtId="0" fontId="2" fillId="0" borderId="1" xfId="68" applyFont="1" applyBorder="1">
      <alignment/>
      <protection/>
    </xf>
    <xf numFmtId="1" fontId="5" fillId="0" borderId="4" xfId="68" applyNumberFormat="1" applyFont="1" applyBorder="1" applyAlignment="1">
      <alignment horizontal="center"/>
      <protection/>
    </xf>
    <xf numFmtId="0" fontId="5" fillId="0" borderId="2" xfId="68" applyFont="1" applyBorder="1">
      <alignment/>
      <protection/>
    </xf>
    <xf numFmtId="0" fontId="14" fillId="0" borderId="6" xfId="66" applyFont="1" applyBorder="1">
      <alignment/>
      <protection locked="0"/>
    </xf>
    <xf numFmtId="0" fontId="14" fillId="0" borderId="9" xfId="66" applyFont="1" applyBorder="1" applyAlignment="1">
      <alignment horizontal="center"/>
      <protection locked="0"/>
    </xf>
    <xf numFmtId="0" fontId="2" fillId="0" borderId="0" xfId="66" applyFont="1" applyBorder="1">
      <alignment/>
      <protection locked="0"/>
    </xf>
    <xf numFmtId="0" fontId="4" fillId="0" borderId="0" xfId="66" applyFont="1" applyBorder="1">
      <alignment/>
      <protection locked="0"/>
    </xf>
    <xf numFmtId="164" fontId="4" fillId="0" borderId="0" xfId="66" applyFont="1" applyBorder="1">
      <alignment/>
      <protection locked="0"/>
    </xf>
    <xf numFmtId="0" fontId="13" fillId="0" borderId="0" xfId="66" applyFont="1" applyBorder="1">
      <alignment/>
      <protection locked="0"/>
    </xf>
    <xf numFmtId="0" fontId="14" fillId="0" borderId="5" xfId="66" applyFont="1" applyBorder="1">
      <alignment horizontal="center"/>
      <protection locked="0"/>
    </xf>
    <xf numFmtId="0" fontId="14" fillId="0" borderId="13" xfId="66" applyFont="1" applyBorder="1" applyAlignment="1">
      <alignment horizontal="center"/>
      <protection locked="0"/>
    </xf>
    <xf numFmtId="0" fontId="14" fillId="0" borderId="13" xfId="66" applyFont="1" applyBorder="1">
      <alignment horizontal="center"/>
      <protection locked="0"/>
    </xf>
    <xf numFmtId="0" fontId="4" fillId="0" borderId="7" xfId="66" applyFont="1" applyBorder="1">
      <alignment horizontal="center"/>
      <protection locked="0"/>
    </xf>
    <xf numFmtId="0" fontId="14" fillId="0" borderId="6" xfId="66" applyFont="1" applyBorder="1">
      <alignment horizontal="center"/>
      <protection locked="0"/>
    </xf>
    <xf numFmtId="0" fontId="14" fillId="0" borderId="9" xfId="66" applyFont="1" applyBorder="1">
      <alignment/>
      <protection locked="0"/>
    </xf>
    <xf numFmtId="0" fontId="14" fillId="0" borderId="9" xfId="66" applyFont="1" applyBorder="1">
      <alignment horizontal="center"/>
      <protection locked="0"/>
    </xf>
    <xf numFmtId="0" fontId="4" fillId="0" borderId="8" xfId="66" applyFont="1" applyBorder="1">
      <alignment horizontal="center"/>
      <protection locked="0"/>
    </xf>
    <xf numFmtId="0" fontId="14" fillId="0" borderId="9" xfId="66" applyFont="1" applyBorder="1" applyAlignment="1">
      <alignment horizontal="center" vertical="top"/>
      <protection locked="0"/>
    </xf>
    <xf numFmtId="0" fontId="14" fillId="0" borderId="5" xfId="66" applyFont="1" applyBorder="1" applyAlignment="1">
      <alignment horizontal="center" vertical="center"/>
      <protection locked="0"/>
    </xf>
    <xf numFmtId="0" fontId="14" fillId="0" borderId="6" xfId="66" applyFont="1" applyBorder="1" applyAlignment="1">
      <alignment horizontal="center" vertical="center"/>
      <protection locked="0"/>
    </xf>
    <xf numFmtId="0" fontId="14" fillId="0" borderId="12" xfId="66" applyFont="1" applyBorder="1">
      <alignment horizontal="center"/>
      <protection locked="0"/>
    </xf>
    <xf numFmtId="0" fontId="14" fillId="0" borderId="12" xfId="66" applyFont="1" applyBorder="1">
      <alignment/>
      <protection locked="0"/>
    </xf>
    <xf numFmtId="0" fontId="14" fillId="0" borderId="10" xfId="66" applyFont="1" applyBorder="1" applyAlignment="1">
      <alignment horizontal="center"/>
      <protection locked="0"/>
    </xf>
    <xf numFmtId="0" fontId="14" fillId="0" borderId="10" xfId="66" applyFont="1" applyBorder="1">
      <alignment horizontal="center"/>
      <protection locked="0"/>
    </xf>
    <xf numFmtId="0" fontId="13" fillId="0" borderId="12" xfId="66" applyFont="1" applyBorder="1" applyAlignment="1">
      <alignment horizontal="center" vertical="center"/>
      <protection locked="0"/>
    </xf>
    <xf numFmtId="0" fontId="13" fillId="0" borderId="12" xfId="66" applyFont="1" applyBorder="1">
      <alignment horizontal="center"/>
      <protection locked="0"/>
    </xf>
    <xf numFmtId="0" fontId="13" fillId="0" borderId="11" xfId="66" applyFont="1" applyBorder="1" applyAlignment="1">
      <alignment horizontal="center" vertical="center"/>
      <protection locked="0"/>
    </xf>
    <xf numFmtId="164" fontId="13" fillId="0" borderId="12" xfId="66" applyFont="1" applyBorder="1" applyAlignment="1">
      <alignment horizontal="center" vertical="center"/>
      <protection locked="0"/>
    </xf>
    <xf numFmtId="0" fontId="14" fillId="0" borderId="4" xfId="66" applyFont="1" applyBorder="1">
      <alignment horizontal="center"/>
      <protection locked="0"/>
    </xf>
    <xf numFmtId="0" fontId="14" fillId="0" borderId="1" xfId="66" applyFont="1" applyBorder="1">
      <alignment horizontal="center"/>
      <protection locked="0"/>
    </xf>
    <xf numFmtId="164" fontId="14" fillId="0" borderId="1" xfId="66" applyFont="1" applyBorder="1">
      <alignment horizontal="center"/>
      <protection locked="0"/>
    </xf>
    <xf numFmtId="164" fontId="14" fillId="0" borderId="4" xfId="66" applyFont="1" applyBorder="1">
      <alignment horizontal="center"/>
      <protection locked="0"/>
    </xf>
    <xf numFmtId="164" fontId="14" fillId="0" borderId="5" xfId="66" applyFont="1" applyBorder="1">
      <alignment horizontal="center"/>
      <protection locked="0"/>
    </xf>
    <xf numFmtId="164" fontId="14" fillId="0" borderId="3" xfId="66" applyFont="1" applyBorder="1">
      <alignment horizontal="center"/>
      <protection locked="0"/>
    </xf>
    <xf numFmtId="0" fontId="4" fillId="0" borderId="0" xfId="66" applyFont="1" applyBorder="1">
      <alignment/>
      <protection/>
    </xf>
    <xf numFmtId="0" fontId="13" fillId="2" borderId="10" xfId="66" applyFont="1" applyFill="1" applyBorder="1">
      <alignment/>
      <protection locked="0"/>
    </xf>
    <xf numFmtId="0" fontId="4" fillId="2" borderId="0" xfId="66" applyFont="1" applyFill="1" applyBorder="1">
      <alignment/>
      <protection locked="0"/>
    </xf>
    <xf numFmtId="0" fontId="13" fillId="2" borderId="10" xfId="66" applyFont="1" applyFill="1" applyBorder="1">
      <alignment horizontal="center"/>
      <protection locked="0"/>
    </xf>
    <xf numFmtId="0" fontId="13" fillId="2" borderId="12" xfId="66" applyFont="1" applyFill="1" applyBorder="1">
      <alignment horizontal="center"/>
      <protection locked="0"/>
    </xf>
    <xf numFmtId="0" fontId="13" fillId="2" borderId="4" xfId="66" applyFont="1" applyFill="1" applyBorder="1">
      <alignment horizontal="center"/>
      <protection locked="0"/>
    </xf>
    <xf numFmtId="0" fontId="13" fillId="2" borderId="3" xfId="66" applyFont="1" applyFill="1" applyBorder="1">
      <alignment horizontal="center"/>
      <protection locked="0"/>
    </xf>
    <xf numFmtId="164" fontId="13" fillId="2" borderId="4" xfId="66" applyFont="1" applyFill="1" applyBorder="1">
      <alignment horizontal="center"/>
      <protection locked="0"/>
    </xf>
    <xf numFmtId="164" fontId="3" fillId="0" borderId="0" xfId="66" applyFont="1" applyBorder="1">
      <alignment/>
      <protection locked="0"/>
    </xf>
    <xf numFmtId="0" fontId="3" fillId="0" borderId="0" xfId="66" applyFont="1" applyBorder="1">
      <alignment/>
      <protection locked="0"/>
    </xf>
    <xf numFmtId="0" fontId="13" fillId="0" borderId="4" xfId="66" applyFont="1" applyBorder="1">
      <alignment/>
      <protection locked="0"/>
    </xf>
    <xf numFmtId="0" fontId="13" fillId="0" borderId="1" xfId="66" applyFont="1" applyBorder="1">
      <alignment/>
      <protection locked="0"/>
    </xf>
    <xf numFmtId="0" fontId="13" fillId="0" borderId="1" xfId="66" applyFont="1" applyBorder="1">
      <alignment horizontal="center"/>
      <protection locked="0"/>
    </xf>
    <xf numFmtId="0" fontId="13" fillId="0" borderId="4" xfId="66" applyFont="1" applyBorder="1">
      <alignment horizontal="center"/>
      <protection locked="0"/>
    </xf>
    <xf numFmtId="0" fontId="13" fillId="0" borderId="3" xfId="66" applyFont="1" applyBorder="1">
      <alignment horizontal="center"/>
      <protection locked="0"/>
    </xf>
    <xf numFmtId="164" fontId="13" fillId="0" borderId="4" xfId="66" applyFont="1" applyBorder="1">
      <alignment horizontal="center"/>
      <protection locked="0"/>
    </xf>
    <xf numFmtId="0" fontId="14" fillId="0" borderId="4" xfId="66" applyFont="1" applyBorder="1" applyAlignment="1">
      <alignment horizontal="center" vertical="center"/>
      <protection locked="0"/>
    </xf>
    <xf numFmtId="0" fontId="14" fillId="0" borderId="4" xfId="66" applyFont="1" applyBorder="1" applyAlignment="1">
      <alignment vertical="center"/>
      <protection locked="0"/>
    </xf>
    <xf numFmtId="0" fontId="14" fillId="0" borderId="1" xfId="66" applyFont="1" applyBorder="1" applyAlignment="1" quotePrefix="1">
      <alignment horizontal="center" vertical="center"/>
      <protection locked="0"/>
    </xf>
    <xf numFmtId="4" fontId="14" fillId="0" borderId="1" xfId="66" applyNumberFormat="1" applyFont="1" applyBorder="1" applyAlignment="1">
      <alignment vertical="center"/>
      <protection locked="0"/>
    </xf>
    <xf numFmtId="165" fontId="14" fillId="0" borderId="4" xfId="48" applyFont="1" applyBorder="1" applyAlignment="1">
      <alignment vertical="center"/>
    </xf>
    <xf numFmtId="165" fontId="14" fillId="0" borderId="4" xfId="48" applyFont="1" applyBorder="1" applyAlignment="1" quotePrefix="1">
      <alignment horizontal="center" vertical="center"/>
    </xf>
    <xf numFmtId="165" fontId="14" fillId="0" borderId="3" xfId="48" applyNumberFormat="1" applyFont="1" applyBorder="1" applyAlignment="1">
      <alignment vertical="center"/>
    </xf>
    <xf numFmtId="165" fontId="14" fillId="0" borderId="4" xfId="48" applyNumberFormat="1" applyFont="1" applyBorder="1" applyAlignment="1">
      <alignment vertical="center"/>
    </xf>
    <xf numFmtId="165" fontId="14" fillId="0" borderId="3" xfId="48" applyNumberFormat="1" applyFont="1" applyBorder="1" applyAlignment="1" quotePrefix="1">
      <alignment horizontal="center" vertical="center"/>
    </xf>
    <xf numFmtId="165" fontId="14" fillId="0" borderId="4" xfId="48" applyNumberFormat="1" applyFont="1" applyBorder="1" applyAlignment="1" quotePrefix="1">
      <alignment horizontal="center" vertical="center"/>
    </xf>
    <xf numFmtId="0" fontId="14" fillId="0" borderId="1" xfId="66" applyFont="1" applyBorder="1" applyAlignment="1">
      <alignment horizontal="center" vertical="center"/>
      <protection locked="0"/>
    </xf>
    <xf numFmtId="165" fontId="4" fillId="0" borderId="0" xfId="66" applyNumberFormat="1" applyFont="1" applyBorder="1">
      <alignment/>
      <protection locked="0"/>
    </xf>
    <xf numFmtId="165" fontId="14" fillId="0" borderId="3" xfId="48" applyFont="1" applyBorder="1" applyAlignment="1">
      <alignment vertical="center"/>
    </xf>
    <xf numFmtId="0" fontId="13" fillId="0" borderId="1" xfId="66" applyFont="1" applyBorder="1" applyAlignment="1">
      <alignment vertical="center"/>
      <protection locked="0"/>
    </xf>
    <xf numFmtId="0" fontId="13" fillId="0" borderId="3" xfId="66" applyFont="1" applyBorder="1" applyAlignment="1">
      <alignment horizontal="center" vertical="center"/>
      <protection locked="0"/>
    </xf>
    <xf numFmtId="4" fontId="13" fillId="0" borderId="1" xfId="66" applyNumberFormat="1" applyFont="1" applyBorder="1" applyAlignment="1">
      <alignment vertical="center"/>
      <protection locked="0"/>
    </xf>
    <xf numFmtId="4" fontId="13" fillId="0" borderId="4" xfId="66" applyNumberFormat="1" applyFont="1" applyBorder="1" applyAlignment="1">
      <alignment vertical="center"/>
      <protection locked="0"/>
    </xf>
    <xf numFmtId="0" fontId="14" fillId="0" borderId="14" xfId="66" applyFont="1" applyBorder="1" applyAlignment="1">
      <alignment horizontal="center" vertical="center"/>
      <protection locked="0"/>
    </xf>
    <xf numFmtId="0" fontId="14" fillId="0" borderId="15" xfId="66" applyFont="1" applyBorder="1" applyAlignment="1">
      <alignment vertical="center"/>
      <protection locked="0"/>
    </xf>
    <xf numFmtId="0" fontId="14" fillId="0" borderId="16" xfId="66" applyFont="1" applyBorder="1" applyAlignment="1">
      <alignment horizontal="center" vertical="center"/>
      <protection locked="0"/>
    </xf>
    <xf numFmtId="4" fontId="14" fillId="0" borderId="17" xfId="66" applyNumberFormat="1" applyFont="1" applyBorder="1" applyAlignment="1">
      <alignment vertical="center"/>
      <protection locked="0"/>
    </xf>
    <xf numFmtId="0" fontId="13" fillId="2" borderId="1" xfId="66" applyFont="1" applyFill="1" applyBorder="1" applyAlignment="1">
      <alignment vertical="center"/>
      <protection locked="0"/>
    </xf>
    <xf numFmtId="0" fontId="4" fillId="2" borderId="2" xfId="66" applyFont="1" applyFill="1" applyBorder="1" applyAlignment="1">
      <alignment vertical="center"/>
      <protection locked="0"/>
    </xf>
    <xf numFmtId="0" fontId="13" fillId="2" borderId="2" xfId="66" applyFont="1" applyFill="1" applyBorder="1" applyAlignment="1">
      <alignment horizontal="center" vertical="center"/>
      <protection locked="0"/>
    </xf>
    <xf numFmtId="0" fontId="13" fillId="2" borderId="1" xfId="66" applyFont="1" applyFill="1" applyBorder="1" applyAlignment="1">
      <alignment horizontal="center" vertical="center"/>
      <protection locked="0"/>
    </xf>
    <xf numFmtId="0" fontId="13" fillId="2" borderId="4" xfId="66" applyFont="1" applyFill="1" applyBorder="1" applyAlignment="1">
      <alignment horizontal="center" vertical="center"/>
      <protection locked="0"/>
    </xf>
    <xf numFmtId="0" fontId="13" fillId="2" borderId="3" xfId="66" applyFont="1" applyFill="1" applyBorder="1" applyAlignment="1">
      <alignment horizontal="center" vertical="center"/>
      <protection locked="0"/>
    </xf>
    <xf numFmtId="164" fontId="13" fillId="2" borderId="4" xfId="66" applyFont="1" applyFill="1" applyBorder="1" applyAlignment="1">
      <alignment horizontal="center" vertical="center"/>
      <protection locked="0"/>
    </xf>
    <xf numFmtId="0" fontId="13" fillId="0" borderId="4" xfId="66" applyFont="1" applyBorder="1" applyAlignment="1">
      <alignment vertical="center"/>
      <protection locked="0"/>
    </xf>
    <xf numFmtId="0" fontId="13" fillId="0" borderId="2" xfId="66" applyFont="1" applyBorder="1" applyAlignment="1">
      <alignment horizontal="center" vertical="center"/>
      <protection locked="0"/>
    </xf>
    <xf numFmtId="0" fontId="13" fillId="0" borderId="1" xfId="66" applyFont="1" applyBorder="1" applyAlignment="1">
      <alignment horizontal="center" vertical="center"/>
      <protection locked="0"/>
    </xf>
    <xf numFmtId="0" fontId="13" fillId="0" borderId="4" xfId="66" applyFont="1" applyBorder="1" applyAlignment="1">
      <alignment horizontal="center" vertical="center"/>
      <protection locked="0"/>
    </xf>
    <xf numFmtId="164" fontId="13" fillId="0" borderId="4" xfId="66" applyFont="1" applyBorder="1" applyAlignment="1">
      <alignment horizontal="center" vertical="center"/>
      <protection locked="0"/>
    </xf>
    <xf numFmtId="0" fontId="14" fillId="0" borderId="1" xfId="66" applyFont="1" applyBorder="1" applyAlignment="1">
      <alignment vertical="center"/>
      <protection locked="0"/>
    </xf>
    <xf numFmtId="0" fontId="14" fillId="0" borderId="2" xfId="66" applyFont="1" applyBorder="1" applyAlignment="1">
      <alignment horizontal="center" vertical="center"/>
      <protection locked="0"/>
    </xf>
    <xf numFmtId="4" fontId="14" fillId="0" borderId="4" xfId="48" applyNumberFormat="1" applyFont="1" applyBorder="1" applyAlignment="1">
      <alignment vertical="center"/>
    </xf>
    <xf numFmtId="165" fontId="14" fillId="0" borderId="3" xfId="48" applyFont="1" applyBorder="1" applyAlignment="1" quotePrefix="1">
      <alignment horizontal="center" vertical="center"/>
    </xf>
    <xf numFmtId="0" fontId="14" fillId="0" borderId="1" xfId="66" applyFont="1" applyBorder="1" applyAlignment="1" quotePrefix="1">
      <alignment vertical="center"/>
      <protection locked="0"/>
    </xf>
    <xf numFmtId="4" fontId="14" fillId="0" borderId="4" xfId="48" applyNumberFormat="1" applyFont="1" applyBorder="1" applyAlignment="1" quotePrefix="1">
      <alignment horizontal="center" vertical="center"/>
    </xf>
    <xf numFmtId="4" fontId="14" fillId="0" borderId="4" xfId="66" applyNumberFormat="1" applyFont="1" applyBorder="1" applyAlignment="1" quotePrefix="1">
      <alignment horizontal="center" vertical="center"/>
      <protection locked="0"/>
    </xf>
    <xf numFmtId="4" fontId="14" fillId="0" borderId="3" xfId="48" applyNumberFormat="1" applyFont="1" applyBorder="1" applyAlignment="1" quotePrefix="1">
      <alignment horizontal="right" vertical="center"/>
    </xf>
    <xf numFmtId="4" fontId="14" fillId="0" borderId="4" xfId="48" applyNumberFormat="1" applyFont="1" applyBorder="1" applyAlignment="1" quotePrefix="1">
      <alignment horizontal="right" vertical="center"/>
    </xf>
    <xf numFmtId="0" fontId="14" fillId="0" borderId="1" xfId="66" applyFont="1" applyBorder="1" applyAlignment="1">
      <alignment horizontal="left" vertical="center"/>
      <protection locked="0"/>
    </xf>
    <xf numFmtId="4" fontId="14" fillId="0" borderId="4" xfId="66" applyNumberFormat="1" applyFont="1" applyBorder="1" applyAlignment="1">
      <alignment vertical="center"/>
      <protection locked="0"/>
    </xf>
    <xf numFmtId="4" fontId="14" fillId="0" borderId="3" xfId="66" applyNumberFormat="1" applyFont="1" applyBorder="1" applyAlignment="1" quotePrefix="1">
      <alignment horizontal="center" vertical="center"/>
      <protection locked="0"/>
    </xf>
    <xf numFmtId="4" fontId="13" fillId="0" borderId="4" xfId="66" applyNumberFormat="1" applyFont="1" applyBorder="1" applyAlignment="1">
      <alignment horizontal="right" vertical="center"/>
      <protection locked="0"/>
    </xf>
    <xf numFmtId="0" fontId="14" fillId="0" borderId="17" xfId="66" applyFont="1" applyBorder="1" applyAlignment="1">
      <alignment horizontal="center" vertical="center"/>
      <protection locked="0"/>
    </xf>
    <xf numFmtId="0" fontId="14" fillId="0" borderId="18" xfId="66" applyFont="1" applyBorder="1" applyAlignment="1">
      <alignment vertical="center"/>
      <protection locked="0"/>
    </xf>
    <xf numFmtId="0" fontId="14" fillId="0" borderId="19" xfId="66" applyFont="1" applyBorder="1" applyAlignment="1">
      <alignment horizontal="center" vertical="center"/>
      <protection locked="0"/>
    </xf>
    <xf numFmtId="0" fontId="13" fillId="2" borderId="1" xfId="66" applyFont="1" applyFill="1" applyBorder="1" applyAlignment="1">
      <alignment horizontal="left" vertical="center"/>
      <protection locked="0"/>
    </xf>
    <xf numFmtId="0" fontId="14" fillId="2" borderId="2" xfId="66" applyFont="1" applyFill="1" applyBorder="1" applyAlignment="1">
      <alignment vertical="center"/>
      <protection locked="0"/>
    </xf>
    <xf numFmtId="4" fontId="13" fillId="2" borderId="2" xfId="66" applyNumberFormat="1" applyFont="1" applyFill="1" applyBorder="1" applyAlignment="1">
      <alignment vertical="center"/>
      <protection locked="0"/>
    </xf>
    <xf numFmtId="4" fontId="14" fillId="2" borderId="2" xfId="66" applyNumberFormat="1" applyFont="1" applyFill="1" applyBorder="1" applyAlignment="1">
      <alignment vertical="center"/>
      <protection locked="0"/>
    </xf>
    <xf numFmtId="4" fontId="14" fillId="2" borderId="3" xfId="66" applyNumberFormat="1" applyFont="1" applyFill="1" applyBorder="1" applyAlignment="1">
      <alignment vertical="center"/>
      <protection locked="0"/>
    </xf>
    <xf numFmtId="0" fontId="13" fillId="0" borderId="0" xfId="66" applyFont="1" applyBorder="1" applyAlignment="1">
      <alignment horizontal="left" vertical="center"/>
      <protection locked="0"/>
    </xf>
    <xf numFmtId="0" fontId="14" fillId="0" borderId="0" xfId="66" applyFont="1" applyBorder="1" applyAlignment="1">
      <alignment vertical="center"/>
      <protection locked="0"/>
    </xf>
    <xf numFmtId="0" fontId="14" fillId="0" borderId="20" xfId="66" applyFont="1" applyBorder="1" applyAlignment="1">
      <alignment horizontal="center" vertical="center"/>
      <protection locked="0"/>
    </xf>
    <xf numFmtId="4" fontId="14" fillId="0" borderId="21" xfId="66" applyNumberFormat="1" applyFont="1" applyBorder="1" applyAlignment="1">
      <alignment vertical="center"/>
      <protection locked="0"/>
    </xf>
    <xf numFmtId="0" fontId="14" fillId="0" borderId="0" xfId="66" applyFont="1" applyBorder="1" applyAlignment="1">
      <alignment horizontal="center" vertical="center"/>
      <protection locked="0"/>
    </xf>
    <xf numFmtId="0" fontId="14" fillId="0" borderId="22" xfId="66" applyFont="1" applyBorder="1" applyAlignment="1" quotePrefix="1">
      <alignment horizontal="center" vertical="center"/>
      <protection locked="0"/>
    </xf>
    <xf numFmtId="10" fontId="4" fillId="0" borderId="23" xfId="48" applyNumberFormat="1" applyFont="1" applyBorder="1" applyAlignment="1" quotePrefix="1">
      <alignment horizontal="center" vertical="center"/>
    </xf>
    <xf numFmtId="10" fontId="4" fillId="0" borderId="23" xfId="66" applyNumberFormat="1" applyFont="1" applyBorder="1" applyAlignment="1">
      <alignment horizontal="center" vertical="center"/>
      <protection locked="0"/>
    </xf>
    <xf numFmtId="0" fontId="14" fillId="0" borderId="0" xfId="66" applyFont="1" applyBorder="1" applyAlignment="1">
      <alignment horizontal="right" vertical="center"/>
      <protection locked="0"/>
    </xf>
    <xf numFmtId="0" fontId="14" fillId="0" borderId="24" xfId="66" applyFont="1" applyBorder="1" applyAlignment="1" quotePrefix="1">
      <alignment horizontal="center" vertical="center"/>
      <protection locked="0"/>
    </xf>
    <xf numFmtId="10" fontId="4" fillId="0" borderId="25" xfId="48" applyNumberFormat="1" applyFont="1" applyBorder="1" applyAlignment="1" quotePrefix="1">
      <alignment horizontal="center" vertical="center"/>
    </xf>
    <xf numFmtId="10" fontId="4" fillId="0" borderId="25" xfId="66" applyNumberFormat="1" applyFont="1" applyBorder="1" applyAlignment="1">
      <alignment horizontal="center" vertical="center"/>
      <protection locked="0"/>
    </xf>
    <xf numFmtId="10" fontId="4" fillId="0" borderId="25" xfId="48" applyNumberFormat="1" applyFont="1" applyBorder="1" applyAlignment="1">
      <alignment horizontal="center" vertical="center"/>
    </xf>
    <xf numFmtId="0" fontId="4" fillId="0" borderId="0" xfId="66" applyFont="1" applyBorder="1" applyAlignment="1">
      <alignment horizontal="center" vertical="center"/>
      <protection locked="0"/>
    </xf>
    <xf numFmtId="0" fontId="14" fillId="0" borderId="0" xfId="66" applyFont="1" applyBorder="1" applyAlignment="1">
      <alignment horizontal="left" vertical="center"/>
      <protection locked="0"/>
    </xf>
    <xf numFmtId="10" fontId="4" fillId="0" borderId="0" xfId="48" applyNumberFormat="1" applyFont="1" applyBorder="1" applyAlignment="1">
      <alignment horizontal="center" vertical="center"/>
    </xf>
    <xf numFmtId="10" fontId="4" fillId="0" borderId="0" xfId="48" applyNumberFormat="1" applyFont="1" applyBorder="1" applyAlignment="1" quotePrefix="1">
      <alignment horizontal="center" vertical="center"/>
    </xf>
    <xf numFmtId="0" fontId="10" fillId="0" borderId="0" xfId="64" applyFont="1" applyAlignment="1">
      <alignment horizontal="left"/>
      <protection/>
    </xf>
    <xf numFmtId="0" fontId="0" fillId="0" borderId="0" xfId="64" applyFont="1">
      <alignment/>
      <protection/>
    </xf>
    <xf numFmtId="4" fontId="0" fillId="0" borderId="0" xfId="64" applyNumberFormat="1" applyFont="1">
      <alignment/>
      <protection/>
    </xf>
    <xf numFmtId="0" fontId="0" fillId="0" borderId="5" xfId="64" applyFont="1" applyBorder="1">
      <alignment/>
      <protection/>
    </xf>
    <xf numFmtId="0" fontId="0" fillId="0" borderId="13" xfId="64" applyFont="1" applyBorder="1">
      <alignment/>
      <protection/>
    </xf>
    <xf numFmtId="4" fontId="0" fillId="0" borderId="7" xfId="64" applyNumberFormat="1" applyFont="1" applyBorder="1">
      <alignment/>
      <protection/>
    </xf>
    <xf numFmtId="0" fontId="1" fillId="0" borderId="26" xfId="64" applyFont="1" applyBorder="1">
      <alignment/>
      <protection/>
    </xf>
    <xf numFmtId="0" fontId="0" fillId="0" borderId="26" xfId="64" applyFont="1" applyBorder="1">
      <alignment/>
      <protection/>
    </xf>
    <xf numFmtId="0" fontId="0" fillId="0" borderId="7" xfId="64" applyFont="1" applyBorder="1">
      <alignment/>
      <protection/>
    </xf>
    <xf numFmtId="0" fontId="2" fillId="0" borderId="6" xfId="64" applyFont="1" applyBorder="1" applyAlignment="1">
      <alignment horizontal="center"/>
      <protection/>
    </xf>
    <xf numFmtId="0" fontId="2" fillId="0" borderId="9" xfId="64" applyFont="1" applyBorder="1" applyAlignment="1">
      <alignment horizontal="center"/>
      <protection/>
    </xf>
    <xf numFmtId="4" fontId="2" fillId="0" borderId="8" xfId="64" applyNumberFormat="1" applyFont="1" applyBorder="1" applyAlignment="1">
      <alignment horizontal="center"/>
      <protection/>
    </xf>
    <xf numFmtId="0" fontId="2" fillId="0" borderId="13" xfId="64" applyFont="1" applyBorder="1" applyAlignment="1">
      <alignment horizontal="center"/>
      <protection/>
    </xf>
    <xf numFmtId="0" fontId="2" fillId="0" borderId="5" xfId="64" applyFont="1" applyBorder="1" applyAlignment="1">
      <alignment horizontal="center"/>
      <protection/>
    </xf>
    <xf numFmtId="0" fontId="2" fillId="0" borderId="7" xfId="64" applyFont="1" applyBorder="1" applyAlignment="1">
      <alignment horizontal="center"/>
      <protection/>
    </xf>
    <xf numFmtId="0" fontId="5" fillId="0" borderId="6" xfId="64" applyFont="1" applyBorder="1" applyAlignment="1">
      <alignment horizontal="center"/>
      <protection/>
    </xf>
    <xf numFmtId="0" fontId="2" fillId="0" borderId="10" xfId="64" applyFont="1" applyBorder="1" applyAlignment="1">
      <alignment horizontal="center"/>
      <protection/>
    </xf>
    <xf numFmtId="4" fontId="2" fillId="0" borderId="11" xfId="64" applyNumberFormat="1" applyFont="1" applyBorder="1" applyAlignment="1">
      <alignment horizontal="center"/>
      <protection/>
    </xf>
    <xf numFmtId="0" fontId="2" fillId="0" borderId="12" xfId="64" applyFont="1" applyBorder="1" applyAlignment="1">
      <alignment horizontal="center" vertical="center"/>
      <protection/>
    </xf>
    <xf numFmtId="0" fontId="2" fillId="0" borderId="12" xfId="64" applyFont="1" applyBorder="1" applyAlignment="1">
      <alignment horizontal="center" vertical="center" wrapText="1"/>
      <protection/>
    </xf>
    <xf numFmtId="0" fontId="6" fillId="0" borderId="5" xfId="64" applyFont="1" applyBorder="1" applyAlignment="1">
      <alignment horizontal="center"/>
      <protection/>
    </xf>
    <xf numFmtId="0" fontId="2" fillId="0" borderId="13" xfId="64" applyFont="1" applyBorder="1">
      <alignment/>
      <protection/>
    </xf>
    <xf numFmtId="4" fontId="2" fillId="0" borderId="7" xfId="64" applyNumberFormat="1" applyFont="1" applyBorder="1">
      <alignment/>
      <protection/>
    </xf>
    <xf numFmtId="165" fontId="2" fillId="0" borderId="5" xfId="46" applyFont="1" applyBorder="1" applyAlignment="1">
      <alignment horizontal="right"/>
    </xf>
    <xf numFmtId="165" fontId="5" fillId="0" borderId="5" xfId="46" applyFont="1" applyBorder="1" applyAlignment="1">
      <alignment horizontal="right"/>
    </xf>
    <xf numFmtId="0" fontId="5" fillId="0" borderId="0" xfId="64" applyFont="1">
      <alignment/>
      <protection/>
    </xf>
    <xf numFmtId="0" fontId="6" fillId="0" borderId="6" xfId="64" applyFont="1" applyBorder="1" applyAlignment="1">
      <alignment horizontal="center"/>
      <protection/>
    </xf>
    <xf numFmtId="0" fontId="7" fillId="0" borderId="9" xfId="64" applyFont="1" applyBorder="1">
      <alignment/>
      <protection/>
    </xf>
    <xf numFmtId="4" fontId="7" fillId="0" borderId="8" xfId="64" applyNumberFormat="1" applyFont="1" applyBorder="1">
      <alignment/>
      <protection/>
    </xf>
    <xf numFmtId="165" fontId="5" fillId="0" borderId="6" xfId="46" applyFont="1" applyBorder="1" applyAlignment="1">
      <alignment horizontal="right"/>
    </xf>
    <xf numFmtId="0" fontId="2" fillId="0" borderId="9" xfId="64" applyFont="1" applyBorder="1">
      <alignment/>
      <protection/>
    </xf>
    <xf numFmtId="0" fontId="6" fillId="0" borderId="9" xfId="64" applyFont="1" applyBorder="1">
      <alignment/>
      <protection/>
    </xf>
    <xf numFmtId="4" fontId="6" fillId="0" borderId="8" xfId="64" applyNumberFormat="1" applyFont="1" applyBorder="1">
      <alignment/>
      <protection/>
    </xf>
    <xf numFmtId="4" fontId="5" fillId="0" borderId="8" xfId="64" applyNumberFormat="1" applyFont="1" applyBorder="1">
      <alignment/>
      <protection/>
    </xf>
    <xf numFmtId="165" fontId="5" fillId="0" borderId="6" xfId="46" applyNumberFormat="1" applyFont="1" applyBorder="1" applyAlignment="1">
      <alignment horizontal="right"/>
    </xf>
    <xf numFmtId="0" fontId="5" fillId="0" borderId="9" xfId="64" applyFont="1" applyBorder="1">
      <alignment/>
      <protection/>
    </xf>
    <xf numFmtId="165" fontId="6" fillId="0" borderId="6" xfId="46" applyFont="1" applyBorder="1" applyAlignment="1">
      <alignment horizontal="right"/>
    </xf>
    <xf numFmtId="0" fontId="6" fillId="0" borderId="12" xfId="64" applyFont="1" applyBorder="1" applyAlignment="1">
      <alignment horizontal="center"/>
      <protection/>
    </xf>
    <xf numFmtId="0" fontId="5" fillId="0" borderId="10" xfId="64" applyFont="1" applyBorder="1">
      <alignment/>
      <protection/>
    </xf>
    <xf numFmtId="4" fontId="5" fillId="0" borderId="11" xfId="64" applyNumberFormat="1" applyFont="1" applyBorder="1">
      <alignment/>
      <protection/>
    </xf>
    <xf numFmtId="165" fontId="5" fillId="0" borderId="12" xfId="46" applyFont="1" applyBorder="1" applyAlignment="1">
      <alignment horizontal="right"/>
    </xf>
    <xf numFmtId="0" fontId="5" fillId="0" borderId="9" xfId="64" applyFont="1" applyBorder="1">
      <alignment wrapText="1"/>
      <protection/>
    </xf>
    <xf numFmtId="4" fontId="5" fillId="0" borderId="8" xfId="64" applyNumberFormat="1" applyFont="1" applyBorder="1">
      <alignment wrapText="1"/>
      <protection/>
    </xf>
    <xf numFmtId="4" fontId="2" fillId="0" borderId="8" xfId="64" applyNumberFormat="1" applyFont="1" applyBorder="1">
      <alignment/>
      <protection/>
    </xf>
    <xf numFmtId="4" fontId="5" fillId="0" borderId="6" xfId="46" applyNumberFormat="1" applyFont="1" applyBorder="1" applyAlignment="1">
      <alignment horizontal="right"/>
    </xf>
    <xf numFmtId="1" fontId="6" fillId="0" borderId="6" xfId="64" applyNumberFormat="1" applyFont="1" applyBorder="1" applyAlignment="1">
      <alignment horizontal="center"/>
      <protection/>
    </xf>
    <xf numFmtId="0" fontId="5" fillId="0" borderId="0" xfId="64" applyFont="1" applyBorder="1">
      <alignment/>
      <protection/>
    </xf>
    <xf numFmtId="165" fontId="6" fillId="0" borderId="9" xfId="46" applyFont="1" applyBorder="1" applyAlignment="1">
      <alignment/>
    </xf>
    <xf numFmtId="1" fontId="6" fillId="0" borderId="12" xfId="64" applyNumberFormat="1" applyFont="1" applyBorder="1" applyAlignment="1">
      <alignment horizontal="center"/>
      <protection/>
    </xf>
    <xf numFmtId="0" fontId="8" fillId="0" borderId="4" xfId="64" applyFont="1" applyBorder="1" applyAlignment="1">
      <alignment horizontal="center"/>
      <protection/>
    </xf>
    <xf numFmtId="0" fontId="5" fillId="0" borderId="1" xfId="64" applyFont="1" applyBorder="1">
      <alignment/>
      <protection/>
    </xf>
    <xf numFmtId="4" fontId="2" fillId="0" borderId="3" xfId="64" applyNumberFormat="1" applyFont="1" applyBorder="1">
      <alignment/>
      <protection/>
    </xf>
    <xf numFmtId="165" fontId="2" fillId="0" borderId="4" xfId="46" applyFont="1" applyBorder="1" applyAlignment="1">
      <alignment horizontal="right"/>
    </xf>
    <xf numFmtId="0" fontId="2" fillId="0" borderId="0" xfId="64" applyFont="1" applyBorder="1">
      <alignment/>
      <protection/>
    </xf>
    <xf numFmtId="0" fontId="2" fillId="0" borderId="1" xfId="64" applyFont="1" applyBorder="1">
      <alignment/>
      <protection/>
    </xf>
    <xf numFmtId="165" fontId="5" fillId="0" borderId="4" xfId="46" applyFont="1" applyBorder="1" applyAlignment="1">
      <alignment horizontal="right"/>
    </xf>
    <xf numFmtId="0" fontId="5" fillId="0" borderId="13" xfId="64" applyFont="1" applyBorder="1">
      <alignment/>
      <protection/>
    </xf>
    <xf numFmtId="4" fontId="5" fillId="0" borderId="7" xfId="64" applyNumberFormat="1" applyFont="1" applyBorder="1">
      <alignment/>
      <protection/>
    </xf>
    <xf numFmtId="165" fontId="5" fillId="0" borderId="13" xfId="46" applyFont="1" applyBorder="1" applyAlignment="1">
      <alignment horizontal="right"/>
    </xf>
    <xf numFmtId="165" fontId="5" fillId="0" borderId="26" xfId="46" applyFont="1" applyBorder="1" applyAlignment="1">
      <alignment horizontal="right"/>
    </xf>
    <xf numFmtId="165" fontId="5" fillId="0" borderId="9" xfId="46" applyFont="1" applyBorder="1" applyAlignment="1">
      <alignment horizontal="right"/>
    </xf>
    <xf numFmtId="165" fontId="5" fillId="0" borderId="0" xfId="46" applyFont="1" applyBorder="1" applyAlignment="1">
      <alignment horizontal="right"/>
    </xf>
    <xf numFmtId="0" fontId="2" fillId="0" borderId="10" xfId="64" applyFont="1" applyBorder="1">
      <alignment/>
      <protection/>
    </xf>
    <xf numFmtId="4" fontId="2" fillId="0" borderId="11" xfId="64" applyNumberFormat="1" applyFont="1" applyBorder="1">
      <alignment/>
      <protection/>
    </xf>
    <xf numFmtId="0" fontId="8" fillId="0" borderId="6" xfId="64" applyFont="1" applyBorder="1" applyAlignment="1">
      <alignment horizontal="center"/>
      <protection/>
    </xf>
    <xf numFmtId="165" fontId="2" fillId="0" borderId="6" xfId="46" applyFont="1" applyBorder="1" applyAlignment="1">
      <alignment horizontal="right"/>
    </xf>
    <xf numFmtId="165" fontId="2" fillId="0" borderId="9" xfId="46" applyFont="1" applyBorder="1" applyAlignment="1">
      <alignment horizontal="right"/>
    </xf>
    <xf numFmtId="165" fontId="2" fillId="0" borderId="0" xfId="46" applyFont="1" applyBorder="1" applyAlignment="1">
      <alignment horizontal="right"/>
    </xf>
    <xf numFmtId="0" fontId="2" fillId="0" borderId="0" xfId="64" applyFont="1">
      <alignment/>
      <protection/>
    </xf>
    <xf numFmtId="164" fontId="5" fillId="0" borderId="12" xfId="64" applyFont="1" applyBorder="1">
      <alignment/>
      <protection/>
    </xf>
    <xf numFmtId="164" fontId="2" fillId="0" borderId="12" xfId="64" applyFont="1" applyBorder="1">
      <alignment/>
      <protection/>
    </xf>
    <xf numFmtId="0" fontId="9" fillId="0" borderId="0" xfId="64" applyFont="1" applyAlignment="1">
      <alignment horizontal="center"/>
      <protection/>
    </xf>
    <xf numFmtId="165" fontId="0" fillId="0" borderId="0" xfId="64" applyNumberFormat="1" applyFont="1">
      <alignment/>
      <protection/>
    </xf>
    <xf numFmtId="164" fontId="0" fillId="0" borderId="0" xfId="64" applyFont="1">
      <alignment/>
      <protection/>
    </xf>
    <xf numFmtId="0" fontId="0" fillId="0" borderId="0" xfId="64" applyFont="1" applyAlignment="1">
      <alignment horizontal="center"/>
      <protection/>
    </xf>
    <xf numFmtId="0" fontId="15" fillId="0" borderId="0" xfId="66" applyFont="1" applyBorder="1">
      <alignment/>
      <protection locked="0"/>
    </xf>
    <xf numFmtId="0" fontId="1" fillId="0" borderId="0" xfId="64" applyFont="1">
      <alignment/>
      <protection/>
    </xf>
    <xf numFmtId="0" fontId="15" fillId="0" borderId="0" xfId="68" applyFont="1" applyAlignment="1">
      <alignment horizontal="center"/>
      <protection/>
    </xf>
    <xf numFmtId="0" fontId="15" fillId="0" borderId="0" xfId="60" applyFont="1" applyBorder="1">
      <alignment/>
      <protection/>
    </xf>
    <xf numFmtId="0" fontId="14" fillId="0" borderId="13" xfId="66" applyFont="1" applyBorder="1" applyAlignment="1">
      <alignment horizontal="center"/>
      <protection locked="0"/>
    </xf>
    <xf numFmtId="0" fontId="14" fillId="0" borderId="26" xfId="66" applyFont="1" applyBorder="1" applyAlignment="1">
      <alignment horizontal="center"/>
      <protection locked="0"/>
    </xf>
    <xf numFmtId="0" fontId="14" fillId="0" borderId="7" xfId="66" applyFont="1" applyBorder="1" applyAlignment="1">
      <alignment horizontal="center"/>
      <protection locked="0"/>
    </xf>
    <xf numFmtId="0" fontId="14" fillId="0" borderId="27" xfId="66" applyFont="1" applyBorder="1" applyAlignment="1">
      <alignment horizontal="center"/>
      <protection locked="0"/>
    </xf>
    <xf numFmtId="0" fontId="14" fillId="0" borderId="11" xfId="66" applyFont="1" applyBorder="1" applyAlignment="1">
      <alignment horizontal="center"/>
      <protection locked="0"/>
    </xf>
    <xf numFmtId="0" fontId="14" fillId="0" borderId="9" xfId="66" applyFont="1" applyBorder="1" applyAlignment="1">
      <alignment horizontal="center"/>
      <protection locked="0"/>
    </xf>
    <xf numFmtId="0" fontId="14" fillId="0" borderId="0" xfId="66" applyFont="1" applyBorder="1" applyAlignment="1">
      <alignment horizontal="center"/>
      <protection locked="0"/>
    </xf>
    <xf numFmtId="0" fontId="14" fillId="0" borderId="8" xfId="66" applyFont="1" applyBorder="1" applyAlignment="1">
      <alignment horizontal="center"/>
      <protection locked="0"/>
    </xf>
    <xf numFmtId="0" fontId="2" fillId="0" borderId="26" xfId="64" applyFont="1" applyBorder="1" applyAlignment="1">
      <alignment horizontal="center"/>
      <protection/>
    </xf>
    <xf numFmtId="0" fontId="2" fillId="0" borderId="7" xfId="64" applyFont="1" applyBorder="1" applyAlignment="1">
      <alignment horizontal="center"/>
      <protection/>
    </xf>
    <xf numFmtId="0" fontId="1" fillId="0" borderId="1" xfId="64" applyFont="1" applyBorder="1" applyAlignment="1">
      <alignment horizontal="center"/>
      <protection/>
    </xf>
    <xf numFmtId="0" fontId="1" fillId="0" borderId="3" xfId="64" applyFont="1" applyBorder="1" applyAlignment="1">
      <alignment horizontal="center"/>
      <protection/>
    </xf>
  </cellXfs>
  <cellStyles count="91">
    <cellStyle name="Normal" xfId="0"/>
    <cellStyle name="Comma" xfId="15"/>
    <cellStyle name="Comma [0]" xfId="16"/>
    <cellStyle name="Dezimal [0]_IM0556" xfId="17"/>
    <cellStyle name="Dezimal [0]_IM0694" xfId="18"/>
    <cellStyle name="Dezimal [0]_IM2130" xfId="19"/>
    <cellStyle name="Dezimal [0]_IM2454" xfId="20"/>
    <cellStyle name="Dezimal [0]_IM2779" xfId="21"/>
    <cellStyle name="Dezimal [0]_IM3102" xfId="22"/>
    <cellStyle name="Dezimal [0]_IM4074" xfId="23"/>
    <cellStyle name="Dezimal [0]_IM4259" xfId="24"/>
    <cellStyle name="Dezimal [0]_IM4630" xfId="25"/>
    <cellStyle name="Dezimal [0]_IM5046" xfId="26"/>
    <cellStyle name="Dezimal [0]_IM5694" xfId="27"/>
    <cellStyle name="Dezimal [0]_IM5972" xfId="28"/>
    <cellStyle name="Dezimal [0]_IM6667" xfId="29"/>
    <cellStyle name="Dezimal [0]_IM7731" xfId="30"/>
    <cellStyle name="Dezimal [0]_IM7870" xfId="31"/>
    <cellStyle name="Dezimal [0]_IM8519" xfId="32"/>
    <cellStyle name="Dezimal [0]_IM9954" xfId="33"/>
    <cellStyle name="Dezimal_IM0556" xfId="34"/>
    <cellStyle name="Dezimal_IM0694" xfId="35"/>
    <cellStyle name="Dezimal_IM2130" xfId="36"/>
    <cellStyle name="Dezimal_IM2454" xfId="37"/>
    <cellStyle name="Dezimal_IM2779" xfId="38"/>
    <cellStyle name="Dezimal_IM3102" xfId="39"/>
    <cellStyle name="Dezimal_IM4074" xfId="40"/>
    <cellStyle name="Dezimal_IM4259" xfId="41"/>
    <cellStyle name="Dezimal_IM4630" xfId="42"/>
    <cellStyle name="Dezimal_IM5046" xfId="43"/>
    <cellStyle name="Dezimal_IM5694" xfId="44"/>
    <cellStyle name="Dezimal_IM5972" xfId="45"/>
    <cellStyle name="Dezimal_IM6667" xfId="46"/>
    <cellStyle name="Dezimal_IM7731" xfId="47"/>
    <cellStyle name="Dezimal_IM7870" xfId="48"/>
    <cellStyle name="Dezimal_IM8519" xfId="49"/>
    <cellStyle name="Dezimal_IM9954" xfId="50"/>
    <cellStyle name="Percent" xfId="51"/>
    <cellStyle name="Standard_IM0556" xfId="52"/>
    <cellStyle name="Standard_IM0694" xfId="53"/>
    <cellStyle name="Standard_IM2130" xfId="54"/>
    <cellStyle name="Standard_IM2454" xfId="55"/>
    <cellStyle name="Standard_IM2779" xfId="56"/>
    <cellStyle name="Standard_IM3102" xfId="57"/>
    <cellStyle name="Standard_IM4074" xfId="58"/>
    <cellStyle name="Standard_IM4259" xfId="59"/>
    <cellStyle name="Standard_IM4630" xfId="60"/>
    <cellStyle name="Standard_IM5046" xfId="61"/>
    <cellStyle name="Standard_IM5694" xfId="62"/>
    <cellStyle name="Standard_IM5972" xfId="63"/>
    <cellStyle name="Standard_IM6667" xfId="64"/>
    <cellStyle name="Standard_IM7731" xfId="65"/>
    <cellStyle name="Standard_IM7870" xfId="66"/>
    <cellStyle name="Standard_IM8519" xfId="67"/>
    <cellStyle name="Standard_IM9954" xfId="68"/>
    <cellStyle name="Currency" xfId="69"/>
    <cellStyle name="Currency [0]" xfId="70"/>
    <cellStyle name="Währung [0]_IM0556" xfId="71"/>
    <cellStyle name="Währung [0]_IM0694" xfId="72"/>
    <cellStyle name="Währung [0]_IM2130" xfId="73"/>
    <cellStyle name="Währung [0]_IM2454" xfId="74"/>
    <cellStyle name="Währung [0]_IM2779" xfId="75"/>
    <cellStyle name="Währung [0]_IM3102" xfId="76"/>
    <cellStyle name="Währung [0]_IM4074" xfId="77"/>
    <cellStyle name="Währung [0]_IM4259" xfId="78"/>
    <cellStyle name="Währung [0]_IM4630" xfId="79"/>
    <cellStyle name="Währung [0]_IM5046" xfId="80"/>
    <cellStyle name="Währung [0]_IM5694" xfId="81"/>
    <cellStyle name="Währung [0]_IM5972" xfId="82"/>
    <cellStyle name="Währung [0]_IM6667" xfId="83"/>
    <cellStyle name="Währung [0]_IM7731" xfId="84"/>
    <cellStyle name="Währung [0]_IM7870" xfId="85"/>
    <cellStyle name="Währung [0]_IM8519" xfId="86"/>
    <cellStyle name="Währung [0]_IM9954" xfId="87"/>
    <cellStyle name="Währung_IM0556" xfId="88"/>
    <cellStyle name="Währung_IM0694" xfId="89"/>
    <cellStyle name="Währung_IM2130" xfId="90"/>
    <cellStyle name="Währung_IM2454" xfId="91"/>
    <cellStyle name="Währung_IM2779" xfId="92"/>
    <cellStyle name="Währung_IM3102" xfId="93"/>
    <cellStyle name="Währung_IM4074" xfId="94"/>
    <cellStyle name="Währung_IM4259" xfId="95"/>
    <cellStyle name="Währung_IM4630" xfId="96"/>
    <cellStyle name="Währung_IM5046" xfId="97"/>
    <cellStyle name="Währung_IM5694" xfId="98"/>
    <cellStyle name="Währung_IM5972" xfId="99"/>
    <cellStyle name="Währung_IM6667" xfId="100"/>
    <cellStyle name="Währung_IM7731" xfId="101"/>
    <cellStyle name="Währung_IM7870" xfId="102"/>
    <cellStyle name="Währung_IM8519" xfId="103"/>
    <cellStyle name="Währung_IM9954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77</xdr:row>
      <xdr:rowOff>0</xdr:rowOff>
    </xdr:from>
    <xdr:to>
      <xdr:col>8</xdr:col>
      <xdr:colOff>571500</xdr:colOff>
      <xdr:row>78</xdr:row>
      <xdr:rowOff>76200</xdr:rowOff>
    </xdr:to>
    <xdr:sp>
      <xdr:nvSpPr>
        <xdr:cNvPr id="1" name="AutoShape 1"/>
        <xdr:cNvSpPr>
          <a:spLocks/>
        </xdr:cNvSpPr>
      </xdr:nvSpPr>
      <xdr:spPr>
        <a:xfrm rot="10800000" flipV="1">
          <a:off x="6657975" y="11249025"/>
          <a:ext cx="561975" cy="219075"/>
        </a:xfrm>
        <a:prstGeom prst="bentConnector3">
          <a:avLst>
            <a:gd name="adj1" fmla="val 30504"/>
            <a:gd name="adj2" fmla="val 5134782"/>
            <a:gd name="adj3" fmla="val -128474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77</xdr:row>
      <xdr:rowOff>0</xdr:rowOff>
    </xdr:from>
    <xdr:to>
      <xdr:col>9</xdr:col>
      <xdr:colOff>514350</xdr:colOff>
      <xdr:row>79</xdr:row>
      <xdr:rowOff>85725</xdr:rowOff>
    </xdr:to>
    <xdr:sp>
      <xdr:nvSpPr>
        <xdr:cNvPr id="2" name="AutoShape 2"/>
        <xdr:cNvSpPr>
          <a:spLocks/>
        </xdr:cNvSpPr>
      </xdr:nvSpPr>
      <xdr:spPr>
        <a:xfrm rot="10800000" flipV="1">
          <a:off x="6657975" y="11249025"/>
          <a:ext cx="1219200" cy="371475"/>
        </a:xfrm>
        <a:prstGeom prst="bentConnector3">
          <a:avLst>
            <a:gd name="adj1" fmla="val 9370"/>
            <a:gd name="adj2" fmla="val 3028203"/>
            <a:gd name="adj3" fmla="val -64609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1" sqref="K1"/>
    </sheetView>
  </sheetViews>
  <sheetFormatPr defaultColWidth="11.421875" defaultRowHeight="12.75"/>
  <cols>
    <col min="1" max="1" width="6.8515625" style="59" customWidth="1"/>
    <col min="2" max="2" width="26.8515625" style="59" customWidth="1"/>
    <col min="3" max="3" width="7.00390625" style="59" customWidth="1"/>
    <col min="4" max="11" width="10.7109375" style="59" customWidth="1"/>
    <col min="12" max="12" width="10.7109375" style="60" customWidth="1"/>
    <col min="13" max="13" width="12.421875" style="60" customWidth="1"/>
    <col min="14" max="14" width="13.8515625" style="59" customWidth="1"/>
    <col min="15" max="16384" width="11.00390625" style="59" customWidth="1"/>
  </cols>
  <sheetData>
    <row r="1" spans="1:11" ht="18.75" customHeight="1">
      <c r="A1" s="58" t="s">
        <v>177</v>
      </c>
      <c r="H1" s="58" t="s">
        <v>178</v>
      </c>
      <c r="K1" s="249" t="s">
        <v>214</v>
      </c>
    </row>
    <row r="2" ht="9">
      <c r="A2" s="61" t="s">
        <v>179</v>
      </c>
    </row>
    <row r="4" spans="1:12" ht="9">
      <c r="A4" s="62" t="s">
        <v>105</v>
      </c>
      <c r="B4" s="62" t="s">
        <v>1</v>
      </c>
      <c r="C4" s="63" t="s">
        <v>180</v>
      </c>
      <c r="D4" s="64" t="s">
        <v>181</v>
      </c>
      <c r="E4" s="253" t="s">
        <v>182</v>
      </c>
      <c r="F4" s="254"/>
      <c r="G4" s="255"/>
      <c r="H4" s="253" t="s">
        <v>183</v>
      </c>
      <c r="I4" s="254"/>
      <c r="J4" s="255"/>
      <c r="K4" s="65" t="s">
        <v>2</v>
      </c>
      <c r="L4" s="62" t="s">
        <v>3</v>
      </c>
    </row>
    <row r="5" spans="1:12" ht="9">
      <c r="A5" s="66"/>
      <c r="B5" s="56"/>
      <c r="C5" s="57" t="s">
        <v>184</v>
      </c>
      <c r="D5" s="67"/>
      <c r="E5" s="258"/>
      <c r="F5" s="259"/>
      <c r="G5" s="260"/>
      <c r="H5" s="68"/>
      <c r="I5" s="256"/>
      <c r="J5" s="257"/>
      <c r="K5" s="69" t="s">
        <v>4</v>
      </c>
      <c r="L5" s="66" t="s">
        <v>5</v>
      </c>
    </row>
    <row r="6" spans="1:12" ht="13.5" customHeight="1">
      <c r="A6" s="66"/>
      <c r="B6" s="56"/>
      <c r="C6" s="70" t="s">
        <v>185</v>
      </c>
      <c r="D6" s="68"/>
      <c r="E6" s="66"/>
      <c r="F6" s="71" t="s">
        <v>8</v>
      </c>
      <c r="G6" s="71" t="s">
        <v>9</v>
      </c>
      <c r="H6" s="66"/>
      <c r="I6" s="72" t="s">
        <v>8</v>
      </c>
      <c r="J6" s="72" t="s">
        <v>10</v>
      </c>
      <c r="K6" s="69" t="s">
        <v>7</v>
      </c>
      <c r="L6" s="66"/>
    </row>
    <row r="7" spans="1:12" ht="13.5" customHeight="1">
      <c r="A7" s="73"/>
      <c r="B7" s="74"/>
      <c r="C7" s="75"/>
      <c r="D7" s="76"/>
      <c r="E7" s="73"/>
      <c r="F7" s="77" t="s">
        <v>186</v>
      </c>
      <c r="G7" s="77" t="s">
        <v>187</v>
      </c>
      <c r="H7" s="78"/>
      <c r="I7" s="77" t="s">
        <v>188</v>
      </c>
      <c r="J7" s="77" t="s">
        <v>189</v>
      </c>
      <c r="K7" s="79" t="s">
        <v>190</v>
      </c>
      <c r="L7" s="80" t="s">
        <v>191</v>
      </c>
    </row>
    <row r="8" spans="1:12" s="87" customFormat="1" ht="9">
      <c r="A8" s="81" t="s">
        <v>12</v>
      </c>
      <c r="B8" s="81" t="s">
        <v>13</v>
      </c>
      <c r="C8" s="82" t="s">
        <v>192</v>
      </c>
      <c r="D8" s="83" t="s">
        <v>14</v>
      </c>
      <c r="E8" s="84" t="s">
        <v>106</v>
      </c>
      <c r="F8" s="84" t="s">
        <v>107</v>
      </c>
      <c r="G8" s="84" t="s">
        <v>108</v>
      </c>
      <c r="H8" s="85" t="s">
        <v>109</v>
      </c>
      <c r="I8" s="84" t="s">
        <v>110</v>
      </c>
      <c r="J8" s="84" t="s">
        <v>111</v>
      </c>
      <c r="K8" s="86" t="s">
        <v>112</v>
      </c>
      <c r="L8" s="84" t="s">
        <v>113</v>
      </c>
    </row>
    <row r="9" spans="1:13" s="96" customFormat="1" ht="13.5" customHeight="1">
      <c r="A9" s="88" t="s">
        <v>193</v>
      </c>
      <c r="B9" s="89"/>
      <c r="C9" s="88"/>
      <c r="D9" s="90"/>
      <c r="E9" s="91"/>
      <c r="F9" s="92"/>
      <c r="G9" s="92"/>
      <c r="H9" s="92"/>
      <c r="I9" s="92"/>
      <c r="J9" s="92"/>
      <c r="K9" s="93"/>
      <c r="L9" s="94"/>
      <c r="M9" s="95"/>
    </row>
    <row r="10" spans="1:13" s="96" customFormat="1" ht="13.5" customHeight="1">
      <c r="A10" s="97"/>
      <c r="B10" s="97"/>
      <c r="C10" s="98"/>
      <c r="D10" s="99"/>
      <c r="E10" s="100"/>
      <c r="F10" s="100"/>
      <c r="G10" s="100"/>
      <c r="H10" s="100"/>
      <c r="I10" s="100"/>
      <c r="J10" s="100"/>
      <c r="K10" s="101"/>
      <c r="L10" s="102"/>
      <c r="M10" s="95"/>
    </row>
    <row r="11" spans="1:12" ht="13.5" customHeight="1">
      <c r="A11" s="103">
        <v>53300</v>
      </c>
      <c r="B11" s="104" t="s">
        <v>15</v>
      </c>
      <c r="C11" s="105" t="s">
        <v>194</v>
      </c>
      <c r="D11" s="106">
        <v>22404.48</v>
      </c>
      <c r="E11" s="107" t="e">
        <f>G11</f>
        <v>#REF!</v>
      </c>
      <c r="F11" s="108" t="s">
        <v>195</v>
      </c>
      <c r="G11" s="107" t="e">
        <f>ROUND(D11*$G$41,2)</f>
        <v>#REF!</v>
      </c>
      <c r="H11" s="107" t="e">
        <f>J11</f>
        <v>#REF!</v>
      </c>
      <c r="I11" s="108" t="s">
        <v>195</v>
      </c>
      <c r="J11" s="107" t="e">
        <f>ROUND(D11*$J$41,2)</f>
        <v>#REF!</v>
      </c>
      <c r="K11" s="109" t="e">
        <f>ROUND(D11*$K$41,2)</f>
        <v>#REF!</v>
      </c>
      <c r="L11" s="110" t="e">
        <f>ROUND(D11*$L$41,2)</f>
        <v>#REF!</v>
      </c>
    </row>
    <row r="12" spans="1:13" ht="13.5" customHeight="1">
      <c r="A12" s="103">
        <v>55100</v>
      </c>
      <c r="B12" s="104" t="s">
        <v>16</v>
      </c>
      <c r="C12" s="105" t="s">
        <v>196</v>
      </c>
      <c r="D12" s="106">
        <v>4234.9</v>
      </c>
      <c r="E12" s="108" t="s">
        <v>195</v>
      </c>
      <c r="F12" s="108" t="s">
        <v>195</v>
      </c>
      <c r="G12" s="108" t="s">
        <v>195</v>
      </c>
      <c r="H12" s="107">
        <f>D12</f>
        <v>4234.9</v>
      </c>
      <c r="I12" s="107" t="e">
        <f>ROUND(H12*$I$40,2)</f>
        <v>#REF!</v>
      </c>
      <c r="J12" s="107" t="e">
        <f>ROUND(H12*$J$40,2)</f>
        <v>#REF!</v>
      </c>
      <c r="K12" s="111" t="s">
        <v>195</v>
      </c>
      <c r="L12" s="112" t="s">
        <v>195</v>
      </c>
      <c r="M12" s="59"/>
    </row>
    <row r="13" spans="1:12" ht="13.5" customHeight="1">
      <c r="A13" s="103">
        <v>55101</v>
      </c>
      <c r="B13" s="104" t="s">
        <v>17</v>
      </c>
      <c r="C13" s="105" t="s">
        <v>194</v>
      </c>
      <c r="D13" s="106">
        <v>8712.63</v>
      </c>
      <c r="E13" s="107" t="e">
        <f>G13</f>
        <v>#REF!</v>
      </c>
      <c r="F13" s="108" t="s">
        <v>195</v>
      </c>
      <c r="G13" s="107" t="e">
        <f>ROUND(D13*$G$41,2)</f>
        <v>#REF!</v>
      </c>
      <c r="H13" s="107" t="e">
        <f>J13</f>
        <v>#REF!</v>
      </c>
      <c r="I13" s="108" t="s">
        <v>195</v>
      </c>
      <c r="J13" s="107" t="e">
        <f>ROUND(D13*$J$41,2)</f>
        <v>#REF!</v>
      </c>
      <c r="K13" s="109" t="e">
        <f>ROUND(D13*$K$41,2)</f>
        <v>#REF!</v>
      </c>
      <c r="L13" s="110" t="e">
        <f>ROUND(D13*$L$41,2)</f>
        <v>#REF!</v>
      </c>
    </row>
    <row r="14" spans="1:12" ht="13.5" customHeight="1">
      <c r="A14" s="103">
        <v>55200</v>
      </c>
      <c r="B14" s="104" t="s">
        <v>55</v>
      </c>
      <c r="C14" s="105" t="s">
        <v>194</v>
      </c>
      <c r="D14" s="106">
        <f>9840.82+1075.95</f>
        <v>10916.77</v>
      </c>
      <c r="E14" s="107" t="e">
        <f>G14</f>
        <v>#REF!</v>
      </c>
      <c r="F14" s="108" t="s">
        <v>195</v>
      </c>
      <c r="G14" s="107" t="e">
        <f>ROUND(D14*$G$41,2)</f>
        <v>#REF!</v>
      </c>
      <c r="H14" s="107" t="e">
        <f>J14</f>
        <v>#REF!</v>
      </c>
      <c r="I14" s="108" t="s">
        <v>195</v>
      </c>
      <c r="J14" s="107" t="e">
        <f>ROUND(D14*$J$41,2)</f>
        <v>#REF!</v>
      </c>
      <c r="K14" s="109" t="e">
        <f>ROUND(D14*$K$41,2)</f>
        <v>#REF!</v>
      </c>
      <c r="L14" s="110" t="e">
        <f>ROUND(D14*$L$41,2)</f>
        <v>#REF!</v>
      </c>
    </row>
    <row r="15" spans="1:12" ht="13.5" customHeight="1">
      <c r="A15" s="103">
        <v>55300</v>
      </c>
      <c r="B15" s="104" t="s">
        <v>18</v>
      </c>
      <c r="C15" s="105" t="s">
        <v>194</v>
      </c>
      <c r="D15" s="106">
        <v>0</v>
      </c>
      <c r="E15" s="107" t="e">
        <f>G15</f>
        <v>#REF!</v>
      </c>
      <c r="F15" s="108" t="s">
        <v>195</v>
      </c>
      <c r="G15" s="107" t="e">
        <f>ROUND(D15*$G$41,2)</f>
        <v>#REF!</v>
      </c>
      <c r="H15" s="107" t="e">
        <f>J15</f>
        <v>#REF!</v>
      </c>
      <c r="I15" s="108" t="s">
        <v>195</v>
      </c>
      <c r="J15" s="107" t="e">
        <f>ROUND(D15*$J$41,2)</f>
        <v>#REF!</v>
      </c>
      <c r="K15" s="109" t="e">
        <f>ROUND(D15*$K$41,2)</f>
        <v>#REF!</v>
      </c>
      <c r="L15" s="110" t="e">
        <f>ROUND(D15*$L$41,2)</f>
        <v>#REF!</v>
      </c>
    </row>
    <row r="16" spans="1:12" ht="13.5" customHeight="1">
      <c r="A16" s="103">
        <v>55400</v>
      </c>
      <c r="B16" s="104" t="s">
        <v>19</v>
      </c>
      <c r="C16" s="105" t="s">
        <v>194</v>
      </c>
      <c r="D16" s="106">
        <v>445.44</v>
      </c>
      <c r="E16" s="107" t="e">
        <f>G16</f>
        <v>#REF!</v>
      </c>
      <c r="F16" s="108" t="s">
        <v>195</v>
      </c>
      <c r="G16" s="107" t="e">
        <f>ROUND(D16*$G$41,2)</f>
        <v>#REF!</v>
      </c>
      <c r="H16" s="107" t="e">
        <f>J16</f>
        <v>#REF!</v>
      </c>
      <c r="I16" s="108" t="s">
        <v>195</v>
      </c>
      <c r="J16" s="107" t="e">
        <f>ROUND(D16*$J$41,2)</f>
        <v>#REF!</v>
      </c>
      <c r="K16" s="109" t="e">
        <f>ROUND(D16*$K$41,2)</f>
        <v>#REF!</v>
      </c>
      <c r="L16" s="110" t="e">
        <f>ROUND(D16*$L$41,2)</f>
        <v>#REF!</v>
      </c>
    </row>
    <row r="17" spans="1:12" ht="13.5" customHeight="1">
      <c r="A17" s="103">
        <v>57000</v>
      </c>
      <c r="B17" s="104" t="s">
        <v>20</v>
      </c>
      <c r="C17" s="105" t="s">
        <v>196</v>
      </c>
      <c r="D17" s="106">
        <v>18513.67</v>
      </c>
      <c r="E17" s="108" t="s">
        <v>195</v>
      </c>
      <c r="F17" s="108" t="s">
        <v>195</v>
      </c>
      <c r="G17" s="108" t="s">
        <v>195</v>
      </c>
      <c r="H17" s="107">
        <f>SUM(I17:J17)</f>
        <v>18513.67</v>
      </c>
      <c r="I17" s="107">
        <f>ROUND(D17*0.44%,2)</f>
        <v>81.46</v>
      </c>
      <c r="J17" s="107">
        <f>ROUND(D17*99.56%,2)</f>
        <v>18432.21</v>
      </c>
      <c r="K17" s="108" t="s">
        <v>195</v>
      </c>
      <c r="L17" s="108" t="s">
        <v>195</v>
      </c>
    </row>
    <row r="18" spans="1:12" ht="13.5" customHeight="1">
      <c r="A18" s="103">
        <v>57200</v>
      </c>
      <c r="B18" s="104" t="s">
        <v>114</v>
      </c>
      <c r="C18" s="113"/>
      <c r="D18" s="106">
        <f>E18+H18</f>
        <v>4400.19</v>
      </c>
      <c r="E18" s="107">
        <f>SUM(F18:G18)</f>
        <v>2398.43</v>
      </c>
      <c r="F18" s="107">
        <v>2398.43</v>
      </c>
      <c r="G18" s="108" t="s">
        <v>195</v>
      </c>
      <c r="H18" s="107">
        <f>SUM(I18:J18)</f>
        <v>2001.76</v>
      </c>
      <c r="I18" s="108" t="s">
        <v>195</v>
      </c>
      <c r="J18" s="107">
        <v>2001.76</v>
      </c>
      <c r="K18" s="108" t="s">
        <v>195</v>
      </c>
      <c r="L18" s="108" t="s">
        <v>195</v>
      </c>
    </row>
    <row r="19" spans="1:14" ht="13.5" customHeight="1">
      <c r="A19" s="103">
        <v>58900</v>
      </c>
      <c r="B19" s="104" t="s">
        <v>58</v>
      </c>
      <c r="C19" s="105" t="s">
        <v>194</v>
      </c>
      <c r="D19" s="106">
        <v>19834.87</v>
      </c>
      <c r="E19" s="107" t="e">
        <f>G19</f>
        <v>#REF!</v>
      </c>
      <c r="F19" s="108" t="s">
        <v>195</v>
      </c>
      <c r="G19" s="107" t="e">
        <f>ROUND(D19*$G$41,2)</f>
        <v>#REF!</v>
      </c>
      <c r="H19" s="107" t="e">
        <f>J19</f>
        <v>#REF!</v>
      </c>
      <c r="I19" s="108" t="s">
        <v>195</v>
      </c>
      <c r="J19" s="107" t="e">
        <f>ROUND(D19*$J$41,2)</f>
        <v>#REF!</v>
      </c>
      <c r="K19" s="109" t="e">
        <f>ROUND(D19*$K$41,2)</f>
        <v>#REF!</v>
      </c>
      <c r="L19" s="110" t="e">
        <f>ROUND(D19*$L$41,2)</f>
        <v>#REF!</v>
      </c>
      <c r="N19" s="114"/>
    </row>
    <row r="20" spans="1:14" ht="13.5" customHeight="1">
      <c r="A20" s="103">
        <v>67900</v>
      </c>
      <c r="B20" s="104" t="s">
        <v>197</v>
      </c>
      <c r="C20" s="113"/>
      <c r="D20" s="106"/>
      <c r="E20" s="107"/>
      <c r="F20" s="107"/>
      <c r="G20" s="107"/>
      <c r="H20" s="107"/>
      <c r="I20" s="107"/>
      <c r="J20" s="107"/>
      <c r="K20" s="107"/>
      <c r="L20" s="107"/>
      <c r="N20" s="114"/>
    </row>
    <row r="21" spans="1:14" ht="13.5" customHeight="1">
      <c r="A21" s="103"/>
      <c r="B21" s="104" t="s">
        <v>198</v>
      </c>
      <c r="C21" s="113" t="s">
        <v>199</v>
      </c>
      <c r="D21" s="106">
        <v>35683.44</v>
      </c>
      <c r="E21" s="107" t="e">
        <f>ROUND(D21*E39,2)</f>
        <v>#REF!</v>
      </c>
      <c r="F21" s="107" t="e">
        <f>ROUND(E21*F40,2)</f>
        <v>#REF!</v>
      </c>
      <c r="G21" s="107" t="e">
        <f>ROUND(E21*G40,2)</f>
        <v>#REF!</v>
      </c>
      <c r="H21" s="107" t="e">
        <f>ROUND(D21*H39,2)</f>
        <v>#REF!</v>
      </c>
      <c r="I21" s="107" t="e">
        <f>ROUND(H21*I40,2)</f>
        <v>#REF!</v>
      </c>
      <c r="J21" s="107" t="e">
        <f>ROUND(H21*J40,2)</f>
        <v>#REF!</v>
      </c>
      <c r="K21" s="111" t="s">
        <v>195</v>
      </c>
      <c r="L21" s="112" t="s">
        <v>195</v>
      </c>
      <c r="N21" s="114"/>
    </row>
    <row r="22" spans="1:14" ht="13.5" customHeight="1">
      <c r="A22" s="103"/>
      <c r="B22" s="104" t="s">
        <v>200</v>
      </c>
      <c r="C22" s="113"/>
      <c r="D22" s="106">
        <f>E22+H22+K22+L22</f>
        <v>163438.90000000002</v>
      </c>
      <c r="E22" s="107">
        <f>SUM(F22:G22)</f>
        <v>81750.55</v>
      </c>
      <c r="F22" s="107">
        <v>13763.24</v>
      </c>
      <c r="G22" s="107">
        <v>67987.31</v>
      </c>
      <c r="H22" s="107">
        <f>SUM(I22:J22)</f>
        <v>76721.47</v>
      </c>
      <c r="I22" s="107">
        <v>1617.07</v>
      </c>
      <c r="J22" s="107">
        <v>75104.4</v>
      </c>
      <c r="K22" s="115">
        <v>1953.16</v>
      </c>
      <c r="L22" s="107">
        <v>3013.72</v>
      </c>
      <c r="N22" s="114"/>
    </row>
    <row r="23" spans="1:12" ht="13.5" customHeight="1">
      <c r="A23" s="103">
        <v>68000</v>
      </c>
      <c r="B23" s="104" t="s">
        <v>22</v>
      </c>
      <c r="C23" s="105" t="s">
        <v>196</v>
      </c>
      <c r="D23" s="106">
        <v>8655.67</v>
      </c>
      <c r="E23" s="108" t="s">
        <v>195</v>
      </c>
      <c r="F23" s="108" t="s">
        <v>195</v>
      </c>
      <c r="G23" s="108" t="s">
        <v>195</v>
      </c>
      <c r="H23" s="107" t="e">
        <f>I23+J23</f>
        <v>#REF!</v>
      </c>
      <c r="I23" s="107" t="e">
        <f>ROUND(D23*I40,2)</f>
        <v>#REF!</v>
      </c>
      <c r="J23" s="107" t="e">
        <f>ROUND(D23*J40,2)</f>
        <v>#REF!</v>
      </c>
      <c r="K23" s="111" t="s">
        <v>195</v>
      </c>
      <c r="L23" s="112" t="s">
        <v>195</v>
      </c>
    </row>
    <row r="24" spans="1:12" ht="13.5" customHeight="1">
      <c r="A24" s="103">
        <v>68500</v>
      </c>
      <c r="B24" s="104" t="s">
        <v>23</v>
      </c>
      <c r="C24" s="105" t="s">
        <v>196</v>
      </c>
      <c r="D24" s="106">
        <v>2337.03</v>
      </c>
      <c r="E24" s="108" t="s">
        <v>195</v>
      </c>
      <c r="F24" s="108" t="s">
        <v>195</v>
      </c>
      <c r="G24" s="108" t="s">
        <v>195</v>
      </c>
      <c r="H24" s="107" t="e">
        <f>I24+J24</f>
        <v>#REF!</v>
      </c>
      <c r="I24" s="107" t="e">
        <f>ROUND(D24*I40,2)</f>
        <v>#REF!</v>
      </c>
      <c r="J24" s="107" t="e">
        <f>ROUND(D24*J40,2)</f>
        <v>#REF!</v>
      </c>
      <c r="K24" s="111" t="s">
        <v>195</v>
      </c>
      <c r="L24" s="112" t="s">
        <v>195</v>
      </c>
    </row>
    <row r="25" spans="1:13" ht="13.5" customHeight="1">
      <c r="A25" s="103"/>
      <c r="B25" s="116" t="s">
        <v>201</v>
      </c>
      <c r="C25" s="117"/>
      <c r="D25" s="118">
        <f>SUM(D11:D24)</f>
        <v>299577.99000000005</v>
      </c>
      <c r="E25" s="118" t="e">
        <f>SUM(E11:E24)</f>
        <v>#REF!</v>
      </c>
      <c r="F25" s="118" t="e">
        <f>SUM(F11:F24)</f>
        <v>#REF!</v>
      </c>
      <c r="G25" s="118" t="e">
        <f>SUM(G11:G24)</f>
        <v>#REF!</v>
      </c>
      <c r="H25" s="118" t="e">
        <f>SUM(H11:H24)</f>
        <v>#REF!</v>
      </c>
      <c r="I25" s="118" t="e">
        <f>SUM(I12:I24)</f>
        <v>#REF!</v>
      </c>
      <c r="J25" s="118" t="e">
        <f>SUM(J11:J24)</f>
        <v>#REF!</v>
      </c>
      <c r="K25" s="118" t="e">
        <f>SUM(K11:K24)</f>
        <v>#REF!</v>
      </c>
      <c r="L25" s="119" t="e">
        <f>SUM(L11:L24)</f>
        <v>#REF!</v>
      </c>
      <c r="M25" s="59"/>
    </row>
    <row r="26" spans="1:13" ht="13.5" customHeight="1">
      <c r="A26" s="120"/>
      <c r="B26" s="121"/>
      <c r="C26" s="122"/>
      <c r="D26" s="123"/>
      <c r="E26" s="123"/>
      <c r="F26" s="123"/>
      <c r="G26" s="123"/>
      <c r="H26" s="123"/>
      <c r="I26" s="123"/>
      <c r="J26" s="123"/>
      <c r="K26" s="123"/>
      <c r="L26" s="123"/>
      <c r="M26" s="59"/>
    </row>
    <row r="27" spans="1:13" ht="13.5" customHeight="1">
      <c r="A27" s="124" t="s">
        <v>202</v>
      </c>
      <c r="B27" s="125"/>
      <c r="C27" s="126"/>
      <c r="D27" s="127"/>
      <c r="E27" s="128"/>
      <c r="F27" s="128"/>
      <c r="G27" s="128"/>
      <c r="H27" s="128"/>
      <c r="I27" s="128"/>
      <c r="J27" s="128"/>
      <c r="K27" s="129"/>
      <c r="L27" s="130"/>
      <c r="M27" s="59"/>
    </row>
    <row r="28" spans="1:13" ht="13.5" customHeight="1">
      <c r="A28" s="131"/>
      <c r="B28" s="116"/>
      <c r="C28" s="132"/>
      <c r="D28" s="133"/>
      <c r="E28" s="134"/>
      <c r="F28" s="134"/>
      <c r="G28" s="134"/>
      <c r="H28" s="134"/>
      <c r="I28" s="134"/>
      <c r="J28" s="134"/>
      <c r="K28" s="117"/>
      <c r="L28" s="135"/>
      <c r="M28" s="59"/>
    </row>
    <row r="29" spans="1:13" ht="13.5" customHeight="1">
      <c r="A29" s="103">
        <v>11200</v>
      </c>
      <c r="B29" s="136" t="s">
        <v>24</v>
      </c>
      <c r="C29" s="137"/>
      <c r="D29" s="106">
        <v>209067.01</v>
      </c>
      <c r="E29" s="138">
        <f>F29+G29</f>
        <v>113634.43</v>
      </c>
      <c r="F29" s="138">
        <v>11272.09</v>
      </c>
      <c r="G29" s="138">
        <f>76830.17+25532.17</f>
        <v>102362.34</v>
      </c>
      <c r="H29" s="138">
        <f>I29+J29</f>
        <v>77531.87000000001</v>
      </c>
      <c r="I29" s="138">
        <v>1223.6</v>
      </c>
      <c r="J29" s="138">
        <v>76308.27</v>
      </c>
      <c r="K29" s="139" t="s">
        <v>195</v>
      </c>
      <c r="L29" s="108" t="s">
        <v>195</v>
      </c>
      <c r="M29" s="59"/>
    </row>
    <row r="30" spans="1:13" ht="13.5" customHeight="1">
      <c r="A30" s="103">
        <v>16900</v>
      </c>
      <c r="B30" s="136" t="s">
        <v>203</v>
      </c>
      <c r="C30" s="137"/>
      <c r="D30" s="106"/>
      <c r="E30" s="138"/>
      <c r="F30" s="138"/>
      <c r="G30" s="138"/>
      <c r="H30" s="138"/>
      <c r="I30" s="138"/>
      <c r="J30" s="138"/>
      <c r="K30" s="139"/>
      <c r="L30" s="108"/>
      <c r="M30" s="59"/>
    </row>
    <row r="31" spans="1:13" ht="13.5" customHeight="1">
      <c r="A31" s="103"/>
      <c r="B31" s="140" t="s">
        <v>204</v>
      </c>
      <c r="C31" s="137"/>
      <c r="D31" s="106">
        <f>E31+H31</f>
        <v>63722.11</v>
      </c>
      <c r="E31" s="138">
        <f>F31+G31</f>
        <v>37878.15</v>
      </c>
      <c r="F31" s="138">
        <v>3757.36</v>
      </c>
      <c r="G31" s="138">
        <f>25610.06+8510.73</f>
        <v>34120.79</v>
      </c>
      <c r="H31" s="138">
        <f>I31+J31</f>
        <v>25843.96</v>
      </c>
      <c r="I31" s="138">
        <v>407.87</v>
      </c>
      <c r="J31" s="138">
        <v>25436.09</v>
      </c>
      <c r="K31" s="141" t="s">
        <v>195</v>
      </c>
      <c r="L31" s="142" t="s">
        <v>195</v>
      </c>
      <c r="M31" s="59"/>
    </row>
    <row r="32" spans="1:13" ht="13.5" customHeight="1">
      <c r="A32" s="103"/>
      <c r="B32" s="140" t="s">
        <v>205</v>
      </c>
      <c r="C32" s="137"/>
      <c r="D32" s="106">
        <f>E32+H32+K32</f>
        <v>38348.28</v>
      </c>
      <c r="E32" s="138">
        <f>F32+G32</f>
        <v>20952.66</v>
      </c>
      <c r="F32" s="138">
        <v>1379.51</v>
      </c>
      <c r="G32" s="138">
        <f>13508.23+6064.92</f>
        <v>19573.15</v>
      </c>
      <c r="H32" s="138">
        <f>SUM(I32:J32)</f>
        <v>13186.69</v>
      </c>
      <c r="I32" s="138">
        <v>149.75</v>
      </c>
      <c r="J32" s="138">
        <v>13036.94</v>
      </c>
      <c r="K32" s="143">
        <v>4208.93</v>
      </c>
      <c r="L32" s="142" t="s">
        <v>195</v>
      </c>
      <c r="M32" s="59"/>
    </row>
    <row r="33" spans="1:13" ht="13.5" customHeight="1">
      <c r="A33" s="103"/>
      <c r="B33" s="140" t="s">
        <v>206</v>
      </c>
      <c r="C33" s="137"/>
      <c r="D33" s="106">
        <f>L33</f>
        <v>6341.3</v>
      </c>
      <c r="E33" s="141" t="s">
        <v>195</v>
      </c>
      <c r="F33" s="141" t="s">
        <v>195</v>
      </c>
      <c r="G33" s="141" t="s">
        <v>195</v>
      </c>
      <c r="H33" s="141" t="s">
        <v>195</v>
      </c>
      <c r="I33" s="141" t="s">
        <v>195</v>
      </c>
      <c r="J33" s="141" t="s">
        <v>195</v>
      </c>
      <c r="K33" s="141" t="s">
        <v>195</v>
      </c>
      <c r="L33" s="144">
        <v>6341.3</v>
      </c>
      <c r="M33" s="59"/>
    </row>
    <row r="34" spans="1:13" ht="13.5" customHeight="1">
      <c r="A34" s="103">
        <v>20600</v>
      </c>
      <c r="B34" s="145" t="s">
        <v>25</v>
      </c>
      <c r="C34" s="137"/>
      <c r="D34" s="106">
        <v>506.98</v>
      </c>
      <c r="E34" s="146">
        <f>SUM(F34:G34)</f>
        <v>0</v>
      </c>
      <c r="F34" s="146">
        <v>0</v>
      </c>
      <c r="G34" s="146">
        <v>0</v>
      </c>
      <c r="H34" s="146">
        <f>SUM(I34:J34)</f>
        <v>0</v>
      </c>
      <c r="I34" s="146">
        <v>0</v>
      </c>
      <c r="J34" s="146">
        <v>0</v>
      </c>
      <c r="K34" s="147" t="s">
        <v>195</v>
      </c>
      <c r="L34" s="142" t="s">
        <v>195</v>
      </c>
      <c r="M34" s="59"/>
    </row>
    <row r="35" spans="1:13" ht="13.5" customHeight="1">
      <c r="A35" s="103"/>
      <c r="B35" s="116" t="s">
        <v>207</v>
      </c>
      <c r="C35" s="132"/>
      <c r="D35" s="118">
        <f aca="true" t="shared" si="0" ref="D35:L35">SUM(D29:D34)</f>
        <v>317985.68</v>
      </c>
      <c r="E35" s="119">
        <f t="shared" si="0"/>
        <v>172465.24</v>
      </c>
      <c r="F35" s="119">
        <f t="shared" si="0"/>
        <v>16408.96</v>
      </c>
      <c r="G35" s="119">
        <f t="shared" si="0"/>
        <v>156056.28</v>
      </c>
      <c r="H35" s="119">
        <f t="shared" si="0"/>
        <v>116562.52000000002</v>
      </c>
      <c r="I35" s="148">
        <f t="shared" si="0"/>
        <v>1781.2199999999998</v>
      </c>
      <c r="J35" s="119">
        <f t="shared" si="0"/>
        <v>114781.3</v>
      </c>
      <c r="K35" s="119">
        <f t="shared" si="0"/>
        <v>4208.93</v>
      </c>
      <c r="L35" s="119">
        <f t="shared" si="0"/>
        <v>6341.3</v>
      </c>
      <c r="M35" s="59"/>
    </row>
    <row r="36" spans="1:13" ht="13.5" customHeight="1">
      <c r="A36" s="149"/>
      <c r="B36" s="150"/>
      <c r="C36" s="151"/>
      <c r="D36" s="123"/>
      <c r="E36" s="123"/>
      <c r="F36" s="123"/>
      <c r="G36" s="123"/>
      <c r="H36" s="123"/>
      <c r="I36" s="123"/>
      <c r="J36" s="123"/>
      <c r="K36" s="123"/>
      <c r="L36" s="123"/>
      <c r="M36" s="59"/>
    </row>
    <row r="37" spans="1:13" ht="13.5" customHeight="1">
      <c r="A37" s="152"/>
      <c r="B37" s="153"/>
      <c r="C37" s="126" t="s">
        <v>208</v>
      </c>
      <c r="D37" s="154">
        <f>D35-D25</f>
        <v>18407.689999999944</v>
      </c>
      <c r="E37" s="154" t="s">
        <v>115</v>
      </c>
      <c r="F37" s="155"/>
      <c r="G37" s="155"/>
      <c r="H37" s="155"/>
      <c r="I37" s="155"/>
      <c r="J37" s="155"/>
      <c r="K37" s="155"/>
      <c r="L37" s="156"/>
      <c r="M37" s="59"/>
    </row>
    <row r="38" spans="1:13" ht="13.5" customHeight="1">
      <c r="A38" s="157"/>
      <c r="B38" s="158"/>
      <c r="C38" s="159"/>
      <c r="D38" s="160"/>
      <c r="E38" s="160"/>
      <c r="F38" s="160"/>
      <c r="G38" s="160"/>
      <c r="H38" s="160"/>
      <c r="I38" s="160"/>
      <c r="J38" s="160"/>
      <c r="K38" s="160"/>
      <c r="L38" s="160"/>
      <c r="M38" s="59"/>
    </row>
    <row r="39" spans="1:13" ht="9">
      <c r="A39" s="161"/>
      <c r="C39" s="162" t="s">
        <v>209</v>
      </c>
      <c r="D39" s="163" t="e">
        <f>E39+H39</f>
        <v>#REF!</v>
      </c>
      <c r="E39" s="164" t="e">
        <f>#REF!</f>
        <v>#REF!</v>
      </c>
      <c r="F39" s="163" t="s">
        <v>195</v>
      </c>
      <c r="G39" s="163" t="s">
        <v>195</v>
      </c>
      <c r="H39" s="164" t="e">
        <f>#REF!</f>
        <v>#REF!</v>
      </c>
      <c r="I39" s="163" t="s">
        <v>195</v>
      </c>
      <c r="J39" s="163" t="s">
        <v>195</v>
      </c>
      <c r="K39" s="163" t="s">
        <v>195</v>
      </c>
      <c r="L39" s="163" t="s">
        <v>195</v>
      </c>
      <c r="M39" s="59"/>
    </row>
    <row r="40" spans="1:13" ht="9">
      <c r="A40" s="161"/>
      <c r="B40" s="165"/>
      <c r="C40" s="166" t="s">
        <v>196</v>
      </c>
      <c r="D40" s="167" t="s">
        <v>195</v>
      </c>
      <c r="E40" s="167" t="e">
        <f>F40+G40</f>
        <v>#REF!</v>
      </c>
      <c r="F40" s="168" t="e">
        <f>#REF!</f>
        <v>#REF!</v>
      </c>
      <c r="G40" s="168" t="e">
        <f>#REF!</f>
        <v>#REF!</v>
      </c>
      <c r="H40" s="167">
        <v>1</v>
      </c>
      <c r="I40" s="168" t="e">
        <f>#REF!</f>
        <v>#REF!</v>
      </c>
      <c r="J40" s="168" t="e">
        <f>#REF!</f>
        <v>#REF!</v>
      </c>
      <c r="K40" s="167" t="s">
        <v>195</v>
      </c>
      <c r="L40" s="167" t="s">
        <v>195</v>
      </c>
      <c r="M40" s="59"/>
    </row>
    <row r="41" spans="1:12" ht="9">
      <c r="A41" s="161" t="s">
        <v>210</v>
      </c>
      <c r="B41" s="158" t="s">
        <v>211</v>
      </c>
      <c r="C41" s="166" t="s">
        <v>194</v>
      </c>
      <c r="D41" s="169" t="e">
        <f>G41+J41+K41+L41</f>
        <v>#REF!</v>
      </c>
      <c r="E41" s="167" t="s">
        <v>195</v>
      </c>
      <c r="F41" s="167" t="s">
        <v>195</v>
      </c>
      <c r="G41" s="169" t="e">
        <f>#REF!</f>
        <v>#REF!</v>
      </c>
      <c r="H41" s="167" t="s">
        <v>195</v>
      </c>
      <c r="I41" s="167" t="s">
        <v>195</v>
      </c>
      <c r="J41" s="169" t="e">
        <f>#REF!</f>
        <v>#REF!</v>
      </c>
      <c r="K41" s="169" t="e">
        <f>#REF!</f>
        <v>#REF!</v>
      </c>
      <c r="L41" s="169" t="e">
        <f>#REF!</f>
        <v>#REF!</v>
      </c>
    </row>
    <row r="42" spans="1:12" ht="9">
      <c r="A42" s="170"/>
      <c r="B42" s="158" t="s">
        <v>212</v>
      </c>
      <c r="C42" s="171" t="s">
        <v>213</v>
      </c>
      <c r="D42" s="172"/>
      <c r="E42" s="173"/>
      <c r="F42" s="173"/>
      <c r="G42" s="172"/>
      <c r="H42" s="173"/>
      <c r="I42" s="173"/>
      <c r="J42" s="172"/>
      <c r="K42" s="172"/>
      <c r="L42" s="172"/>
    </row>
  </sheetData>
  <mergeCells count="4">
    <mergeCell ref="E4:G4"/>
    <mergeCell ref="H4:J4"/>
    <mergeCell ref="I5:J5"/>
    <mergeCell ref="E5:G5"/>
  </mergeCells>
  <printOptions/>
  <pageMargins left="0.5905511811023623" right="0.1968503937007874" top="0.5905511811023623" bottom="0.1968503937007874" header="0.7086614173228347" footer="0.5118110236220472"/>
  <pageSetup horizontalDpi="1200" verticalDpi="1200" orientation="landscape" paperSize="9" r:id="rId1"/>
  <headerFooter alignWithMargins="0">
    <oddHeader>&amp;R&amp;"Arial,Standard"&amp;8&amp;D /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9"/>
  <sheetViews>
    <sheetView workbookViewId="0" topLeftCell="A1">
      <pane ySplit="5" topLeftCell="BM25" activePane="bottomLeft" state="frozen"/>
      <selection pane="topLeft" activeCell="A1" sqref="A1"/>
      <selection pane="bottomLeft" activeCell="J1" sqref="J1"/>
    </sheetView>
  </sheetViews>
  <sheetFormatPr defaultColWidth="11.421875" defaultRowHeight="12.75"/>
  <cols>
    <col min="1" max="1" width="9.28125" style="248" customWidth="1"/>
    <col min="2" max="2" width="26.28125" style="175" customWidth="1"/>
    <col min="3" max="3" width="10.7109375" style="176" customWidth="1"/>
    <col min="4" max="4" width="10.57421875" style="175" customWidth="1"/>
    <col min="5" max="9" width="10.7109375" style="175" customWidth="1"/>
    <col min="10" max="10" width="10.57421875" style="175" customWidth="1"/>
    <col min="11" max="16384" width="10.00390625" style="175" customWidth="1"/>
  </cols>
  <sheetData>
    <row r="1" spans="1:10" ht="15" customHeight="1">
      <c r="A1" s="174" t="s">
        <v>162</v>
      </c>
      <c r="J1" s="250" t="s">
        <v>215</v>
      </c>
    </row>
    <row r="2" ht="12.75"/>
    <row r="3" spans="1:10" ht="12.75">
      <c r="A3" s="177"/>
      <c r="B3" s="178"/>
      <c r="C3" s="179"/>
      <c r="D3" s="177"/>
      <c r="E3" s="178"/>
      <c r="F3" s="180" t="s">
        <v>26</v>
      </c>
      <c r="G3" s="181"/>
      <c r="H3" s="182"/>
      <c r="I3" s="263" t="s">
        <v>163</v>
      </c>
      <c r="J3" s="264"/>
    </row>
    <row r="4" spans="1:10" ht="18" customHeight="1">
      <c r="A4" s="183" t="s">
        <v>0</v>
      </c>
      <c r="B4" s="184"/>
      <c r="C4" s="185"/>
      <c r="D4" s="183" t="s">
        <v>164</v>
      </c>
      <c r="E4" s="186" t="s">
        <v>165</v>
      </c>
      <c r="F4" s="187" t="s">
        <v>27</v>
      </c>
      <c r="G4" s="261" t="s">
        <v>166</v>
      </c>
      <c r="H4" s="262"/>
      <c r="I4" s="187" t="s">
        <v>28</v>
      </c>
      <c r="J4" s="188" t="s">
        <v>167</v>
      </c>
    </row>
    <row r="5" spans="1:10" ht="13.5" customHeight="1">
      <c r="A5" s="189" t="s">
        <v>168</v>
      </c>
      <c r="B5" s="190"/>
      <c r="C5" s="191"/>
      <c r="D5" s="192" t="s">
        <v>6</v>
      </c>
      <c r="E5" s="193" t="s">
        <v>169</v>
      </c>
      <c r="F5" s="193"/>
      <c r="G5" s="193" t="s">
        <v>170</v>
      </c>
      <c r="H5" s="193" t="s">
        <v>171</v>
      </c>
      <c r="I5" s="193"/>
      <c r="J5" s="192" t="s">
        <v>172</v>
      </c>
    </row>
    <row r="6" spans="1:10" s="199" customFormat="1" ht="15" customHeight="1">
      <c r="A6" s="194"/>
      <c r="B6" s="195"/>
      <c r="C6" s="196"/>
      <c r="D6" s="197"/>
      <c r="E6" s="198"/>
      <c r="F6" s="198"/>
      <c r="G6" s="198"/>
      <c r="H6" s="198"/>
      <c r="I6" s="198"/>
      <c r="J6" s="198"/>
    </row>
    <row r="7" spans="1:10" s="199" customFormat="1" ht="11.25">
      <c r="A7" s="200"/>
      <c r="B7" s="201" t="s">
        <v>29</v>
      </c>
      <c r="C7" s="202"/>
      <c r="D7" s="203"/>
      <c r="E7" s="203"/>
      <c r="F7" s="203"/>
      <c r="G7" s="203"/>
      <c r="H7" s="203"/>
      <c r="I7" s="203"/>
      <c r="J7" s="203"/>
    </row>
    <row r="8" spans="1:10" s="199" customFormat="1" ht="11.25">
      <c r="A8" s="200"/>
      <c r="B8" s="204" t="s">
        <v>30</v>
      </c>
      <c r="C8" s="202"/>
      <c r="D8" s="203">
        <f>SUM(C9:C12)</f>
        <v>21093.83</v>
      </c>
      <c r="E8" s="203"/>
      <c r="F8" s="203"/>
      <c r="G8" s="203"/>
      <c r="H8" s="203"/>
      <c r="I8" s="203">
        <f>D8</f>
        <v>21093.83</v>
      </c>
      <c r="J8" s="203"/>
    </row>
    <row r="9" spans="1:10" s="199" customFormat="1" ht="11.25">
      <c r="A9" s="200">
        <v>40000</v>
      </c>
      <c r="B9" s="205" t="s">
        <v>30</v>
      </c>
      <c r="C9" s="206">
        <v>15343.33</v>
      </c>
      <c r="D9" s="203"/>
      <c r="E9" s="203"/>
      <c r="F9" s="203"/>
      <c r="G9" s="203"/>
      <c r="H9" s="203"/>
      <c r="I9" s="203"/>
      <c r="J9" s="203"/>
    </row>
    <row r="10" spans="1:10" s="199" customFormat="1" ht="11.25">
      <c r="A10" s="200">
        <v>67900</v>
      </c>
      <c r="B10" s="205" t="s">
        <v>40</v>
      </c>
      <c r="C10" s="206">
        <v>1534.33</v>
      </c>
      <c r="D10" s="203"/>
      <c r="E10" s="203"/>
      <c r="F10" s="203"/>
      <c r="G10" s="203"/>
      <c r="H10" s="203"/>
      <c r="I10" s="203"/>
      <c r="J10" s="203"/>
    </row>
    <row r="11" spans="1:10" s="199" customFormat="1" ht="11.25">
      <c r="A11" s="200">
        <v>67900</v>
      </c>
      <c r="B11" s="205" t="s">
        <v>31</v>
      </c>
      <c r="C11" s="206">
        <v>3068.67</v>
      </c>
      <c r="D11" s="203"/>
      <c r="E11" s="203"/>
      <c r="F11" s="203"/>
      <c r="G11" s="203"/>
      <c r="H11" s="203"/>
      <c r="I11" s="203"/>
      <c r="J11" s="203"/>
    </row>
    <row r="12" spans="1:10" s="199" customFormat="1" ht="11.25">
      <c r="A12" s="200">
        <v>67900</v>
      </c>
      <c r="B12" s="205" t="s">
        <v>32</v>
      </c>
      <c r="C12" s="206">
        <v>1147.5</v>
      </c>
      <c r="D12" s="203"/>
      <c r="E12" s="203"/>
      <c r="F12" s="203"/>
      <c r="G12" s="203"/>
      <c r="H12" s="203"/>
      <c r="I12" s="203"/>
      <c r="J12" s="203"/>
    </row>
    <row r="13" spans="1:10" s="199" customFormat="1" ht="11.25">
      <c r="A13" s="200"/>
      <c r="B13" s="204" t="s">
        <v>33</v>
      </c>
      <c r="C13" s="207"/>
      <c r="D13" s="203">
        <f>SUM(C14:C18)</f>
        <v>111051.88</v>
      </c>
      <c r="E13" s="203">
        <f>ROUND(D13*60%,2)</f>
        <v>66631.13</v>
      </c>
      <c r="F13" s="203">
        <f>ROUND(D13*10%,2)</f>
        <v>11105.19</v>
      </c>
      <c r="G13" s="203">
        <v>19964.95</v>
      </c>
      <c r="H13" s="203">
        <v>13350.61</v>
      </c>
      <c r="I13" s="203"/>
      <c r="J13" s="203"/>
    </row>
    <row r="14" spans="1:10" s="199" customFormat="1" ht="11.25">
      <c r="A14" s="200">
        <v>40000</v>
      </c>
      <c r="B14" s="205" t="s">
        <v>33</v>
      </c>
      <c r="C14" s="206">
        <v>109619.57</v>
      </c>
      <c r="D14" s="203"/>
      <c r="E14" s="203"/>
      <c r="F14" s="203"/>
      <c r="G14" s="203"/>
      <c r="H14" s="203"/>
      <c r="I14" s="203"/>
      <c r="J14" s="203"/>
    </row>
    <row r="15" spans="1:10" s="199" customFormat="1" ht="11.25">
      <c r="A15" s="200">
        <v>67900</v>
      </c>
      <c r="B15" s="205" t="s">
        <v>34</v>
      </c>
      <c r="C15" s="206">
        <v>16442.94</v>
      </c>
      <c r="D15" s="203"/>
      <c r="E15" s="203"/>
      <c r="F15" s="203"/>
      <c r="G15" s="203"/>
      <c r="H15" s="203"/>
      <c r="I15" s="203"/>
      <c r="J15" s="203"/>
    </row>
    <row r="16" spans="1:10" s="199" customFormat="1" ht="11.25">
      <c r="A16" s="200">
        <v>16900</v>
      </c>
      <c r="B16" s="205" t="s">
        <v>35</v>
      </c>
      <c r="C16" s="206">
        <v>-12008.5</v>
      </c>
      <c r="D16" s="203"/>
      <c r="E16" s="203"/>
      <c r="F16" s="203"/>
      <c r="G16" s="203"/>
      <c r="H16" s="203"/>
      <c r="I16" s="203"/>
      <c r="J16" s="203"/>
    </row>
    <row r="17" spans="1:10" s="199" customFormat="1" ht="11.25">
      <c r="A17" s="200">
        <v>16900</v>
      </c>
      <c r="B17" s="205" t="s">
        <v>36</v>
      </c>
      <c r="C17" s="206">
        <v>-1200.85</v>
      </c>
      <c r="D17" s="203"/>
      <c r="E17" s="203"/>
      <c r="F17" s="203"/>
      <c r="G17" s="203"/>
      <c r="H17" s="203"/>
      <c r="I17" s="203"/>
      <c r="J17" s="203"/>
    </row>
    <row r="18" spans="1:10" s="199" customFormat="1" ht="11.25">
      <c r="A18" s="200">
        <v>16900</v>
      </c>
      <c r="B18" s="205" t="s">
        <v>37</v>
      </c>
      <c r="C18" s="206">
        <v>-1801.28</v>
      </c>
      <c r="D18" s="203"/>
      <c r="E18" s="203"/>
      <c r="F18" s="203"/>
      <c r="G18" s="203"/>
      <c r="H18" s="203"/>
      <c r="I18" s="203"/>
      <c r="J18" s="203"/>
    </row>
    <row r="19" spans="1:10" s="199" customFormat="1" ht="11.25">
      <c r="A19" s="200"/>
      <c r="B19" s="204" t="s">
        <v>38</v>
      </c>
      <c r="C19" s="207"/>
      <c r="D19" s="203">
        <f>SUM(C20:C23)</f>
        <v>1918.6599999999999</v>
      </c>
      <c r="E19" s="208">
        <f>ROUND(D19*60%,2)</f>
        <v>1151.2</v>
      </c>
      <c r="F19" s="208">
        <f>ROUND(D19*10%,2)-0.01</f>
        <v>191.86</v>
      </c>
      <c r="G19" s="203">
        <v>470.68</v>
      </c>
      <c r="H19" s="203">
        <v>104.92</v>
      </c>
      <c r="I19" s="203"/>
      <c r="J19" s="203"/>
    </row>
    <row r="20" spans="1:10" s="199" customFormat="1" ht="11.25">
      <c r="A20" s="200">
        <v>67900</v>
      </c>
      <c r="B20" s="205" t="s">
        <v>39</v>
      </c>
      <c r="C20" s="206">
        <v>1377.82</v>
      </c>
      <c r="D20" s="203"/>
      <c r="E20" s="203"/>
      <c r="F20" s="203"/>
      <c r="G20" s="203"/>
      <c r="H20" s="203"/>
      <c r="I20" s="203"/>
      <c r="J20" s="203"/>
    </row>
    <row r="21" spans="1:10" s="199" customFormat="1" ht="11.25">
      <c r="A21" s="200">
        <v>67900</v>
      </c>
      <c r="B21" s="205" t="s">
        <v>40</v>
      </c>
      <c r="C21" s="206">
        <v>137.78</v>
      </c>
      <c r="D21" s="203"/>
      <c r="E21" s="203"/>
      <c r="F21" s="203"/>
      <c r="G21" s="203"/>
      <c r="H21" s="203"/>
      <c r="I21" s="203"/>
      <c r="J21" s="203"/>
    </row>
    <row r="22" spans="1:10" s="199" customFormat="1" ht="11.25">
      <c r="A22" s="200">
        <v>67900</v>
      </c>
      <c r="B22" s="205" t="s">
        <v>31</v>
      </c>
      <c r="C22" s="206">
        <v>275.56</v>
      </c>
      <c r="D22" s="203"/>
      <c r="E22" s="203"/>
      <c r="F22" s="203"/>
      <c r="G22" s="203"/>
      <c r="H22" s="203"/>
      <c r="I22" s="203"/>
      <c r="J22" s="203"/>
    </row>
    <row r="23" spans="1:10" s="199" customFormat="1" ht="11.25">
      <c r="A23" s="200">
        <v>67900</v>
      </c>
      <c r="B23" s="205" t="s">
        <v>32</v>
      </c>
      <c r="C23" s="206">
        <v>127.5</v>
      </c>
      <c r="D23" s="203"/>
      <c r="E23" s="203"/>
      <c r="F23" s="203"/>
      <c r="G23" s="203"/>
      <c r="H23" s="203"/>
      <c r="I23" s="203"/>
      <c r="J23" s="203"/>
    </row>
    <row r="24" spans="1:10" s="199" customFormat="1" ht="11.25">
      <c r="A24" s="200"/>
      <c r="B24" s="209"/>
      <c r="C24" s="207"/>
      <c r="D24" s="203"/>
      <c r="E24" s="203"/>
      <c r="F24" s="203"/>
      <c r="G24" s="203"/>
      <c r="H24" s="203"/>
      <c r="I24" s="203"/>
      <c r="J24" s="203"/>
    </row>
    <row r="25" spans="1:10" s="199" customFormat="1" ht="11.25">
      <c r="A25" s="200">
        <v>50200</v>
      </c>
      <c r="B25" s="204" t="s">
        <v>41</v>
      </c>
      <c r="C25" s="207"/>
      <c r="D25" s="203">
        <v>14470.25</v>
      </c>
      <c r="E25" s="203">
        <v>10618.23</v>
      </c>
      <c r="F25" s="203">
        <v>2977.03</v>
      </c>
      <c r="G25" s="203">
        <v>0</v>
      </c>
      <c r="H25" s="203">
        <v>0</v>
      </c>
      <c r="I25" s="203"/>
      <c r="J25" s="203">
        <v>874.99</v>
      </c>
    </row>
    <row r="26" spans="1:10" s="199" customFormat="1" ht="11.25">
      <c r="A26" s="200"/>
      <c r="B26" s="204"/>
      <c r="C26" s="207"/>
      <c r="D26" s="203"/>
      <c r="E26" s="203"/>
      <c r="F26" s="203"/>
      <c r="G26" s="203"/>
      <c r="H26" s="203"/>
      <c r="I26" s="203"/>
      <c r="J26" s="203"/>
    </row>
    <row r="27" spans="1:10" s="199" customFormat="1" ht="11.25">
      <c r="A27" s="200">
        <v>50300</v>
      </c>
      <c r="B27" s="204" t="s">
        <v>42</v>
      </c>
      <c r="C27" s="207"/>
      <c r="D27" s="203">
        <v>15281.59</v>
      </c>
      <c r="E27" s="203">
        <f>D27</f>
        <v>15281.59</v>
      </c>
      <c r="F27" s="203"/>
      <c r="G27" s="203"/>
      <c r="H27" s="203"/>
      <c r="I27" s="203"/>
      <c r="J27" s="203"/>
    </row>
    <row r="28" spans="1:10" s="199" customFormat="1" ht="11.25">
      <c r="A28" s="200"/>
      <c r="B28" s="204"/>
      <c r="C28" s="207"/>
      <c r="D28" s="203"/>
      <c r="E28" s="203"/>
      <c r="F28" s="203"/>
      <c r="G28" s="203"/>
      <c r="H28" s="203"/>
      <c r="I28" s="203"/>
      <c r="J28" s="203"/>
    </row>
    <row r="29" spans="1:10" s="199" customFormat="1" ht="11.25">
      <c r="A29" s="200">
        <v>51510</v>
      </c>
      <c r="B29" s="204" t="s">
        <v>43</v>
      </c>
      <c r="C29" s="207"/>
      <c r="D29" s="203">
        <v>350</v>
      </c>
      <c r="E29" s="203">
        <f>D29</f>
        <v>350</v>
      </c>
      <c r="F29" s="203"/>
      <c r="G29" s="203"/>
      <c r="H29" s="203"/>
      <c r="I29" s="203"/>
      <c r="J29" s="203"/>
    </row>
    <row r="30" spans="1:10" s="199" customFormat="1" ht="11.25">
      <c r="A30" s="200"/>
      <c r="B30" s="204"/>
      <c r="C30" s="207"/>
      <c r="D30" s="203"/>
      <c r="E30" s="203"/>
      <c r="F30" s="203"/>
      <c r="G30" s="203"/>
      <c r="H30" s="203"/>
      <c r="I30" s="203"/>
      <c r="J30" s="203"/>
    </row>
    <row r="31" spans="1:10" s="199" customFormat="1" ht="11.25">
      <c r="A31" s="200">
        <v>52200</v>
      </c>
      <c r="B31" s="204" t="s">
        <v>44</v>
      </c>
      <c r="C31" s="207"/>
      <c r="D31" s="203">
        <v>519.56</v>
      </c>
      <c r="E31" s="203"/>
      <c r="F31" s="203">
        <v>479.57</v>
      </c>
      <c r="G31" s="203"/>
      <c r="H31" s="203"/>
      <c r="I31" s="203"/>
      <c r="J31" s="203">
        <v>39.99</v>
      </c>
    </row>
    <row r="32" spans="1:10" s="199" customFormat="1" ht="11.25">
      <c r="A32" s="200"/>
      <c r="B32" s="204"/>
      <c r="C32" s="207"/>
      <c r="D32" s="203"/>
      <c r="E32" s="203"/>
      <c r="F32" s="203"/>
      <c r="G32" s="203"/>
      <c r="H32" s="203"/>
      <c r="I32" s="203"/>
      <c r="J32" s="203"/>
    </row>
    <row r="33" spans="1:10" s="199" customFormat="1" ht="11.25">
      <c r="A33" s="200">
        <v>52300</v>
      </c>
      <c r="B33" s="204" t="s">
        <v>45</v>
      </c>
      <c r="C33" s="207"/>
      <c r="D33" s="203">
        <v>1921.81</v>
      </c>
      <c r="E33" s="203">
        <f>D33</f>
        <v>1921.81</v>
      </c>
      <c r="F33" s="203"/>
      <c r="G33" s="203"/>
      <c r="H33" s="203"/>
      <c r="I33" s="203"/>
      <c r="J33" s="203"/>
    </row>
    <row r="34" spans="1:10" s="199" customFormat="1" ht="11.25">
      <c r="A34" s="200"/>
      <c r="B34" s="209"/>
      <c r="C34" s="207"/>
      <c r="D34" s="203"/>
      <c r="E34" s="203"/>
      <c r="F34" s="203"/>
      <c r="G34" s="203"/>
      <c r="H34" s="203"/>
      <c r="I34" s="203"/>
      <c r="J34" s="203"/>
    </row>
    <row r="35" spans="1:10" s="199" customFormat="1" ht="11.25">
      <c r="A35" s="200">
        <v>54000</v>
      </c>
      <c r="B35" s="204" t="s">
        <v>46</v>
      </c>
      <c r="C35" s="207"/>
      <c r="D35" s="203"/>
      <c r="E35" s="203"/>
      <c r="F35" s="203"/>
      <c r="G35" s="203"/>
      <c r="H35" s="203"/>
      <c r="I35" s="203"/>
      <c r="J35" s="203"/>
    </row>
    <row r="36" spans="1:10" s="199" customFormat="1" ht="11.25">
      <c r="A36" s="200">
        <v>54120</v>
      </c>
      <c r="B36" s="205" t="s">
        <v>47</v>
      </c>
      <c r="C36" s="206"/>
      <c r="D36" s="210">
        <v>3637.24</v>
      </c>
      <c r="E36" s="203"/>
      <c r="F36" s="203">
        <v>201.54</v>
      </c>
      <c r="G36" s="203"/>
      <c r="H36" s="203"/>
      <c r="I36" s="203"/>
      <c r="J36" s="203">
        <v>3435.7</v>
      </c>
    </row>
    <row r="37" spans="1:10" s="199" customFormat="1" ht="11.25">
      <c r="A37" s="200">
        <v>54130</v>
      </c>
      <c r="B37" s="205" t="s">
        <v>48</v>
      </c>
      <c r="C37" s="206"/>
      <c r="D37" s="210">
        <v>2514.37</v>
      </c>
      <c r="E37" s="203"/>
      <c r="F37" s="203">
        <v>2514.37</v>
      </c>
      <c r="G37" s="203"/>
      <c r="H37" s="203"/>
      <c r="I37" s="203"/>
      <c r="J37" s="203"/>
    </row>
    <row r="38" spans="1:10" s="199" customFormat="1" ht="11.25">
      <c r="A38" s="200">
        <v>54140</v>
      </c>
      <c r="B38" s="205" t="s">
        <v>49</v>
      </c>
      <c r="C38" s="206"/>
      <c r="D38" s="210">
        <v>623.56</v>
      </c>
      <c r="E38" s="203"/>
      <c r="F38" s="203"/>
      <c r="G38" s="203"/>
      <c r="H38" s="203"/>
      <c r="I38" s="203"/>
      <c r="J38" s="203">
        <v>623.56</v>
      </c>
    </row>
    <row r="39" spans="1:10" s="199" customFormat="1" ht="11.25">
      <c r="A39" s="200">
        <v>54200</v>
      </c>
      <c r="B39" s="205" t="s">
        <v>21</v>
      </c>
      <c r="C39" s="206"/>
      <c r="D39" s="210">
        <v>136.02</v>
      </c>
      <c r="E39" s="203"/>
      <c r="F39" s="203">
        <v>94.37</v>
      </c>
      <c r="G39" s="203"/>
      <c r="H39" s="203"/>
      <c r="I39" s="203"/>
      <c r="J39" s="203">
        <v>41.65</v>
      </c>
    </row>
    <row r="40" spans="1:10" s="199" customFormat="1" ht="11.25">
      <c r="A40" s="200"/>
      <c r="B40" s="209"/>
      <c r="C40" s="207"/>
      <c r="D40" s="203"/>
      <c r="E40" s="203"/>
      <c r="F40" s="203"/>
      <c r="G40" s="203"/>
      <c r="H40" s="203"/>
      <c r="I40" s="203"/>
      <c r="J40" s="203"/>
    </row>
    <row r="41" spans="1:10" s="199" customFormat="1" ht="11.25">
      <c r="A41" s="200">
        <v>54300</v>
      </c>
      <c r="B41" s="204" t="s">
        <v>50</v>
      </c>
      <c r="C41" s="207">
        <v>660.87</v>
      </c>
      <c r="D41" s="203">
        <f>C41+C42</f>
        <v>510.88</v>
      </c>
      <c r="E41" s="203"/>
      <c r="F41" s="203"/>
      <c r="G41" s="203"/>
      <c r="H41" s="203"/>
      <c r="I41" s="203"/>
      <c r="J41" s="203">
        <f>D41</f>
        <v>510.88</v>
      </c>
    </row>
    <row r="42" spans="1:10" s="199" customFormat="1" ht="11.25">
      <c r="A42" s="200">
        <v>11100</v>
      </c>
      <c r="B42" s="205" t="s">
        <v>51</v>
      </c>
      <c r="C42" s="206">
        <v>-149.99</v>
      </c>
      <c r="D42" s="203"/>
      <c r="E42" s="203"/>
      <c r="F42" s="203"/>
      <c r="G42" s="203"/>
      <c r="H42" s="203"/>
      <c r="I42" s="203"/>
      <c r="J42" s="203"/>
    </row>
    <row r="43" spans="1:10" s="199" customFormat="1" ht="11.25">
      <c r="A43" s="200"/>
      <c r="B43" s="205"/>
      <c r="C43" s="206"/>
      <c r="D43" s="203"/>
      <c r="E43" s="203"/>
      <c r="F43" s="203"/>
      <c r="G43" s="203"/>
      <c r="H43" s="203"/>
      <c r="I43" s="203"/>
      <c r="J43" s="203"/>
    </row>
    <row r="44" spans="1:10" s="199" customFormat="1" ht="11.25">
      <c r="A44" s="200">
        <v>54400</v>
      </c>
      <c r="B44" s="204" t="s">
        <v>52</v>
      </c>
      <c r="C44" s="207"/>
      <c r="D44" s="203">
        <v>337.83</v>
      </c>
      <c r="E44" s="203"/>
      <c r="F44" s="203">
        <v>240.49</v>
      </c>
      <c r="G44" s="203"/>
      <c r="H44" s="203"/>
      <c r="I44" s="203"/>
      <c r="J44" s="203">
        <v>97.34</v>
      </c>
    </row>
    <row r="45" spans="1:10" s="199" customFormat="1" ht="11.25">
      <c r="A45" s="200"/>
      <c r="B45" s="204"/>
      <c r="C45" s="207"/>
      <c r="D45" s="203"/>
      <c r="E45" s="203"/>
      <c r="F45" s="203"/>
      <c r="G45" s="203"/>
      <c r="H45" s="203"/>
      <c r="I45" s="203"/>
      <c r="J45" s="203"/>
    </row>
    <row r="46" spans="1:10" s="199" customFormat="1" ht="11.25">
      <c r="A46" s="200">
        <v>54900</v>
      </c>
      <c r="B46" s="204" t="s">
        <v>53</v>
      </c>
      <c r="C46" s="207"/>
      <c r="D46" s="203">
        <v>792.98</v>
      </c>
      <c r="E46" s="203"/>
      <c r="F46" s="203"/>
      <c r="G46" s="203"/>
      <c r="H46" s="203"/>
      <c r="I46" s="203"/>
      <c r="J46" s="203">
        <f>D46</f>
        <v>792.98</v>
      </c>
    </row>
    <row r="47" spans="1:10" s="199" customFormat="1" ht="11.25">
      <c r="A47" s="211"/>
      <c r="B47" s="212"/>
      <c r="C47" s="213"/>
      <c r="D47" s="214"/>
      <c r="E47" s="214"/>
      <c r="F47" s="214"/>
      <c r="G47" s="214"/>
      <c r="H47" s="214"/>
      <c r="I47" s="214"/>
      <c r="J47" s="214"/>
    </row>
    <row r="48" spans="1:10" s="199" customFormat="1" ht="11.25">
      <c r="A48" s="200">
        <v>55100</v>
      </c>
      <c r="B48" s="204" t="s">
        <v>54</v>
      </c>
      <c r="C48" s="207"/>
      <c r="D48" s="203">
        <v>3029.28</v>
      </c>
      <c r="E48" s="203">
        <f>ROUND(D48*0.75,2)</f>
        <v>2271.96</v>
      </c>
      <c r="F48" s="203"/>
      <c r="G48" s="203"/>
      <c r="H48" s="203">
        <f>D48-E48</f>
        <v>757.3200000000002</v>
      </c>
      <c r="I48" s="203"/>
      <c r="J48" s="203"/>
    </row>
    <row r="49" spans="1:10" s="199" customFormat="1" ht="11.25">
      <c r="A49" s="200"/>
      <c r="B49" s="209"/>
      <c r="C49" s="207"/>
      <c r="D49" s="203"/>
      <c r="E49" s="203"/>
      <c r="F49" s="203"/>
      <c r="G49" s="203"/>
      <c r="H49" s="203"/>
      <c r="I49" s="203"/>
      <c r="J49" s="203"/>
    </row>
    <row r="50" spans="1:10" s="199" customFormat="1" ht="11.25">
      <c r="A50" s="200">
        <v>55200</v>
      </c>
      <c r="B50" s="204" t="s">
        <v>55</v>
      </c>
      <c r="C50" s="207"/>
      <c r="D50" s="203">
        <v>1391.28</v>
      </c>
      <c r="E50" s="203">
        <f>ROUND(D50*0.75,2)</f>
        <v>1043.46</v>
      </c>
      <c r="F50" s="203"/>
      <c r="G50" s="203"/>
      <c r="H50" s="203">
        <f>D50-E50</f>
        <v>347.81999999999994</v>
      </c>
      <c r="I50" s="203"/>
      <c r="J50" s="203"/>
    </row>
    <row r="51" spans="1:10" s="199" customFormat="1" ht="11.25">
      <c r="A51" s="200"/>
      <c r="B51" s="209"/>
      <c r="C51" s="207"/>
      <c r="D51" s="203"/>
      <c r="E51" s="203"/>
      <c r="F51" s="203"/>
      <c r="G51" s="203"/>
      <c r="H51" s="203"/>
      <c r="I51" s="203"/>
      <c r="J51" s="203"/>
    </row>
    <row r="52" spans="1:10" s="199" customFormat="1" ht="11.25">
      <c r="A52" s="200">
        <v>55400</v>
      </c>
      <c r="B52" s="204" t="s">
        <v>56</v>
      </c>
      <c r="C52" s="207"/>
      <c r="D52" s="203">
        <v>815.17</v>
      </c>
      <c r="E52" s="203">
        <f>ROUND(D52*0.75,2)</f>
        <v>611.38</v>
      </c>
      <c r="F52" s="203"/>
      <c r="G52" s="203"/>
      <c r="H52" s="203">
        <f>D52-E52</f>
        <v>203.78999999999996</v>
      </c>
      <c r="I52" s="203"/>
      <c r="J52" s="203"/>
    </row>
    <row r="53" spans="1:10" s="199" customFormat="1" ht="11.25">
      <c r="A53" s="200"/>
      <c r="B53" s="209"/>
      <c r="C53" s="207"/>
      <c r="D53" s="203"/>
      <c r="E53" s="203"/>
      <c r="F53" s="203"/>
      <c r="G53" s="203"/>
      <c r="H53" s="203"/>
      <c r="I53" s="203"/>
      <c r="J53" s="203"/>
    </row>
    <row r="54" spans="1:10" s="199" customFormat="1" ht="11.25">
      <c r="A54" s="200">
        <v>56000</v>
      </c>
      <c r="B54" s="204" t="s">
        <v>57</v>
      </c>
      <c r="C54" s="207"/>
      <c r="D54" s="203">
        <v>300</v>
      </c>
      <c r="E54" s="203">
        <f>ROUND(D54*0.5,2)</f>
        <v>150</v>
      </c>
      <c r="F54" s="203"/>
      <c r="G54" s="203">
        <f>ROUND(D54*0.36,2)</f>
        <v>108</v>
      </c>
      <c r="H54" s="203">
        <f>ROUND(D54*0.14,2)</f>
        <v>42</v>
      </c>
      <c r="I54" s="203"/>
      <c r="J54" s="203"/>
    </row>
    <row r="55" spans="1:10" s="199" customFormat="1" ht="11.25">
      <c r="A55" s="200"/>
      <c r="B55" s="209"/>
      <c r="C55" s="207"/>
      <c r="D55" s="203"/>
      <c r="E55" s="203"/>
      <c r="F55" s="203"/>
      <c r="G55" s="203"/>
      <c r="H55" s="203"/>
      <c r="I55" s="203"/>
      <c r="J55" s="203"/>
    </row>
    <row r="56" spans="1:10" s="199" customFormat="1" ht="11.25">
      <c r="A56" s="200">
        <v>58900</v>
      </c>
      <c r="B56" s="204" t="s">
        <v>58</v>
      </c>
      <c r="C56" s="207"/>
      <c r="D56" s="203">
        <v>434.7</v>
      </c>
      <c r="E56" s="203">
        <f>D56</f>
        <v>434.7</v>
      </c>
      <c r="F56" s="203"/>
      <c r="G56" s="203"/>
      <c r="H56" s="203"/>
      <c r="I56" s="203"/>
      <c r="J56" s="203"/>
    </row>
    <row r="57" spans="1:10" s="199" customFormat="1" ht="11.25">
      <c r="A57" s="200"/>
      <c r="B57" s="209"/>
      <c r="C57" s="207"/>
      <c r="D57" s="203"/>
      <c r="E57" s="203"/>
      <c r="F57" s="203"/>
      <c r="G57" s="203"/>
      <c r="H57" s="203"/>
      <c r="I57" s="203"/>
      <c r="J57" s="203"/>
    </row>
    <row r="58" spans="1:10" s="199" customFormat="1" ht="11.25">
      <c r="A58" s="200">
        <v>65220</v>
      </c>
      <c r="B58" s="204" t="s">
        <v>59</v>
      </c>
      <c r="C58" s="207"/>
      <c r="D58" s="203">
        <v>531.02</v>
      </c>
      <c r="E58" s="203"/>
      <c r="F58" s="203"/>
      <c r="G58" s="203"/>
      <c r="H58" s="203"/>
      <c r="I58" s="203"/>
      <c r="J58" s="203">
        <f>D58</f>
        <v>531.02</v>
      </c>
    </row>
    <row r="59" spans="1:10" s="199" customFormat="1" ht="11.25">
      <c r="A59" s="200"/>
      <c r="B59" s="209"/>
      <c r="C59" s="207"/>
      <c r="D59" s="203"/>
      <c r="E59" s="203"/>
      <c r="F59" s="203"/>
      <c r="G59" s="203"/>
      <c r="H59" s="203"/>
      <c r="I59" s="203"/>
      <c r="J59" s="203"/>
    </row>
    <row r="60" spans="1:10" s="199" customFormat="1" ht="11.25">
      <c r="A60" s="200">
        <v>67900</v>
      </c>
      <c r="B60" s="204" t="s">
        <v>60</v>
      </c>
      <c r="C60" s="207"/>
      <c r="D60" s="203">
        <f>E60+F60+G60+H60+I60+J60</f>
        <v>5120.219999999999</v>
      </c>
      <c r="E60" s="203">
        <v>3901.17</v>
      </c>
      <c r="F60" s="203">
        <v>407.32</v>
      </c>
      <c r="G60" s="203"/>
      <c r="H60" s="203">
        <v>638.7</v>
      </c>
      <c r="I60" s="203"/>
      <c r="J60" s="203">
        <v>173.03</v>
      </c>
    </row>
    <row r="61" spans="1:10" s="199" customFormat="1" ht="11.25">
      <c r="A61" s="200"/>
      <c r="B61" s="209"/>
      <c r="C61" s="207"/>
      <c r="D61" s="203"/>
      <c r="E61" s="203"/>
      <c r="F61" s="203"/>
      <c r="G61" s="203"/>
      <c r="H61" s="203"/>
      <c r="I61" s="203"/>
      <c r="J61" s="203"/>
    </row>
    <row r="62" spans="1:10" s="199" customFormat="1" ht="11.25">
      <c r="A62" s="200">
        <v>68000</v>
      </c>
      <c r="B62" s="204" t="s">
        <v>22</v>
      </c>
      <c r="C62" s="207"/>
      <c r="D62" s="203">
        <f>E62+F62+G62+H62+I62+J62</f>
        <v>29318.15</v>
      </c>
      <c r="E62" s="203">
        <v>29277.02</v>
      </c>
      <c r="F62" s="203"/>
      <c r="G62" s="203">
        <v>41.13</v>
      </c>
      <c r="H62" s="203"/>
      <c r="I62" s="203"/>
      <c r="J62" s="203"/>
    </row>
    <row r="63" spans="1:10" s="199" customFormat="1" ht="11.25">
      <c r="A63" s="200"/>
      <c r="B63" s="209"/>
      <c r="C63" s="207"/>
      <c r="D63" s="203"/>
      <c r="E63" s="203"/>
      <c r="F63" s="203"/>
      <c r="G63" s="203"/>
      <c r="H63" s="203"/>
      <c r="I63" s="203"/>
      <c r="J63" s="203"/>
    </row>
    <row r="64" spans="1:10" s="199" customFormat="1" ht="11.25">
      <c r="A64" s="200">
        <v>68500</v>
      </c>
      <c r="B64" s="204" t="s">
        <v>61</v>
      </c>
      <c r="C64" s="207"/>
      <c r="D64" s="203">
        <f>E64+F64+G64+H64+I64+J64</f>
        <v>16982.850000000002</v>
      </c>
      <c r="E64" s="203">
        <v>16975.45</v>
      </c>
      <c r="F64" s="203"/>
      <c r="G64" s="203">
        <v>7.4</v>
      </c>
      <c r="H64" s="203"/>
      <c r="I64" s="203"/>
      <c r="J64" s="203"/>
    </row>
    <row r="65" spans="1:10" s="199" customFormat="1" ht="11.25">
      <c r="A65" s="200"/>
      <c r="B65" s="215"/>
      <c r="C65" s="216"/>
      <c r="D65" s="203"/>
      <c r="E65" s="203"/>
      <c r="F65" s="203"/>
      <c r="G65" s="203"/>
      <c r="H65" s="203"/>
      <c r="I65" s="203"/>
      <c r="J65" s="203"/>
    </row>
    <row r="66" spans="1:10" s="199" customFormat="1" ht="11.25">
      <c r="A66" s="200"/>
      <c r="B66" s="204" t="s">
        <v>62</v>
      </c>
      <c r="C66" s="217"/>
      <c r="D66" s="203"/>
      <c r="E66" s="203"/>
      <c r="F66" s="203"/>
      <c r="G66" s="203"/>
      <c r="H66" s="203"/>
      <c r="I66" s="203"/>
      <c r="J66" s="203"/>
    </row>
    <row r="67" spans="1:10" s="199" customFormat="1" ht="11.25">
      <c r="A67" s="200">
        <v>28007</v>
      </c>
      <c r="B67" s="205" t="s">
        <v>116</v>
      </c>
      <c r="C67" s="217"/>
      <c r="D67" s="218">
        <v>-2700</v>
      </c>
      <c r="E67" s="218">
        <v>-1700</v>
      </c>
      <c r="F67" s="218"/>
      <c r="G67" s="218">
        <v>-500</v>
      </c>
      <c r="H67" s="218">
        <v>-500</v>
      </c>
      <c r="I67" s="203"/>
      <c r="J67" s="203"/>
    </row>
    <row r="68" spans="1:10" s="220" customFormat="1" ht="11.25">
      <c r="A68" s="219">
        <v>11000</v>
      </c>
      <c r="B68" s="205" t="s">
        <v>173</v>
      </c>
      <c r="C68" s="207"/>
      <c r="D68" s="218">
        <v>-8</v>
      </c>
      <c r="E68" s="218">
        <v>-8</v>
      </c>
      <c r="F68" s="203"/>
      <c r="G68" s="203"/>
      <c r="H68" s="203"/>
      <c r="I68" s="203"/>
      <c r="J68" s="203"/>
    </row>
    <row r="69" spans="1:10" s="220" customFormat="1" ht="11.25">
      <c r="A69" s="219">
        <v>11100</v>
      </c>
      <c r="B69" s="205" t="s">
        <v>174</v>
      </c>
      <c r="C69" s="207"/>
      <c r="D69" s="218">
        <v>-468.49</v>
      </c>
      <c r="E69" s="218">
        <v>-468.49</v>
      </c>
      <c r="F69" s="203"/>
      <c r="G69" s="203"/>
      <c r="H69" s="203"/>
      <c r="I69" s="203"/>
      <c r="J69" s="203"/>
    </row>
    <row r="70" spans="1:10" s="220" customFormat="1" ht="11.25">
      <c r="A70" s="200">
        <v>20600</v>
      </c>
      <c r="B70" s="205" t="s">
        <v>25</v>
      </c>
      <c r="C70" s="217"/>
      <c r="D70" s="218">
        <v>-50.37</v>
      </c>
      <c r="E70" s="218">
        <v>-50.37</v>
      </c>
      <c r="F70" s="203"/>
      <c r="G70" s="203"/>
      <c r="H70" s="203"/>
      <c r="I70" s="203"/>
      <c r="J70" s="203"/>
    </row>
    <row r="71" spans="1:10" s="220" customFormat="1" ht="11.25">
      <c r="A71" s="219">
        <v>16900</v>
      </c>
      <c r="B71" s="221" t="s">
        <v>63</v>
      </c>
      <c r="C71" s="206"/>
      <c r="D71" s="218">
        <v>-2506.21</v>
      </c>
      <c r="E71" s="218">
        <f>D71</f>
        <v>-2506.21</v>
      </c>
      <c r="F71" s="203"/>
      <c r="G71" s="203"/>
      <c r="H71" s="203"/>
      <c r="I71" s="203"/>
      <c r="J71" s="203"/>
    </row>
    <row r="72" spans="1:10" s="220" customFormat="1" ht="11.25">
      <c r="A72" s="219">
        <v>16900</v>
      </c>
      <c r="B72" s="221" t="s">
        <v>175</v>
      </c>
      <c r="C72" s="206"/>
      <c r="D72" s="207">
        <v>-2189.44</v>
      </c>
      <c r="E72" s="218">
        <f>D72</f>
        <v>-2189.44</v>
      </c>
      <c r="F72" s="203"/>
      <c r="G72" s="203"/>
      <c r="H72" s="203"/>
      <c r="I72" s="203"/>
      <c r="J72" s="203"/>
    </row>
    <row r="73" spans="1:10" s="220" customFormat="1" ht="11.25">
      <c r="A73" s="219">
        <v>16900</v>
      </c>
      <c r="B73" s="221" t="s">
        <v>64</v>
      </c>
      <c r="C73" s="206"/>
      <c r="D73" s="207">
        <v>-410.52</v>
      </c>
      <c r="E73" s="218">
        <f>D73</f>
        <v>-410.52</v>
      </c>
      <c r="F73" s="203"/>
      <c r="G73" s="203"/>
      <c r="H73" s="203"/>
      <c r="I73" s="203"/>
      <c r="J73" s="203"/>
    </row>
    <row r="74" spans="1:10" s="220" customFormat="1" ht="11.25">
      <c r="A74" s="222">
        <v>16900</v>
      </c>
      <c r="B74" s="221" t="s">
        <v>176</v>
      </c>
      <c r="C74" s="206"/>
      <c r="D74" s="207">
        <v>-513.15</v>
      </c>
      <c r="E74" s="218">
        <f>D74</f>
        <v>-513.15</v>
      </c>
      <c r="F74" s="203"/>
      <c r="G74" s="203"/>
      <c r="H74" s="203"/>
      <c r="I74" s="203"/>
      <c r="J74" s="203"/>
    </row>
    <row r="75" spans="1:10" s="227" customFormat="1" ht="11.25">
      <c r="A75" s="223"/>
      <c r="B75" s="224" t="s">
        <v>65</v>
      </c>
      <c r="C75" s="225"/>
      <c r="D75" s="226">
        <f>SUM(D8:D74)</f>
        <v>224236.95000000004</v>
      </c>
      <c r="E75" s="226"/>
      <c r="F75" s="226"/>
      <c r="G75" s="226"/>
      <c r="H75" s="226"/>
      <c r="I75" s="226"/>
      <c r="J75" s="226"/>
    </row>
    <row r="76" spans="1:10" s="227" customFormat="1" ht="11.25">
      <c r="A76" s="223"/>
      <c r="B76" s="228" t="s">
        <v>66</v>
      </c>
      <c r="C76" s="225"/>
      <c r="D76" s="226"/>
      <c r="E76" s="229">
        <f>SUM(E6:E74)</f>
        <v>142772.92000000004</v>
      </c>
      <c r="F76" s="229">
        <f>SUM(F6:F72)</f>
        <v>18211.74</v>
      </c>
      <c r="G76" s="229">
        <f>SUM(G6:G72)</f>
        <v>20092.160000000003</v>
      </c>
      <c r="H76" s="229">
        <f>SUM(H6:H72)</f>
        <v>14945.16</v>
      </c>
      <c r="I76" s="226"/>
      <c r="J76" s="226"/>
    </row>
    <row r="77" spans="1:10" s="227" customFormat="1" ht="11.25">
      <c r="A77" s="223"/>
      <c r="B77" s="228" t="s">
        <v>67</v>
      </c>
      <c r="C77" s="225"/>
      <c r="D77" s="226"/>
      <c r="E77" s="226"/>
      <c r="F77" s="226"/>
      <c r="G77" s="226"/>
      <c r="H77" s="226"/>
      <c r="I77" s="226">
        <f>SUM(I6:I72)</f>
        <v>21093.83</v>
      </c>
      <c r="J77" s="226">
        <f>SUM(J6:J72)</f>
        <v>7121.14</v>
      </c>
    </row>
    <row r="78" spans="1:10" s="220" customFormat="1" ht="11.25">
      <c r="A78" s="194"/>
      <c r="B78" s="230"/>
      <c r="C78" s="231"/>
      <c r="D78" s="198"/>
      <c r="E78" s="198"/>
      <c r="F78" s="198"/>
      <c r="G78" s="198"/>
      <c r="H78" s="198"/>
      <c r="I78" s="232"/>
      <c r="J78" s="233"/>
    </row>
    <row r="79" spans="1:10" s="199" customFormat="1" ht="11.25">
      <c r="A79" s="200"/>
      <c r="B79" s="209" t="s">
        <v>68</v>
      </c>
      <c r="C79" s="207"/>
      <c r="D79" s="203"/>
      <c r="E79" s="203">
        <f>ROUND(I77*0.9,2)</f>
        <v>18984.45</v>
      </c>
      <c r="F79" s="203">
        <v>0</v>
      </c>
      <c r="G79" s="203">
        <v>1724.9</v>
      </c>
      <c r="H79" s="203">
        <v>384.48</v>
      </c>
      <c r="I79" s="234"/>
      <c r="J79" s="235"/>
    </row>
    <row r="80" spans="1:10" s="199" customFormat="1" ht="11.25">
      <c r="A80" s="200"/>
      <c r="B80" s="209" t="s">
        <v>69</v>
      </c>
      <c r="C80" s="207"/>
      <c r="D80" s="203"/>
      <c r="E80" s="203">
        <f>ROUND(J77*0.8,2)</f>
        <v>5696.91</v>
      </c>
      <c r="F80" s="203">
        <v>0</v>
      </c>
      <c r="G80" s="203">
        <v>1164.63</v>
      </c>
      <c r="H80" s="203">
        <v>259.6</v>
      </c>
      <c r="I80" s="234"/>
      <c r="J80" s="235"/>
    </row>
    <row r="81" spans="1:10" s="199" customFormat="1" ht="11.25">
      <c r="A81" s="211"/>
      <c r="B81" s="236"/>
      <c r="C81" s="237"/>
      <c r="D81" s="214"/>
      <c r="E81" s="214"/>
      <c r="F81" s="214"/>
      <c r="G81" s="214"/>
      <c r="H81" s="214"/>
      <c r="I81" s="234"/>
      <c r="J81" s="235"/>
    </row>
    <row r="82" spans="1:10" s="199" customFormat="1" ht="11.25">
      <c r="A82" s="194"/>
      <c r="B82" s="195"/>
      <c r="C82" s="196"/>
      <c r="D82" s="198"/>
      <c r="E82" s="197"/>
      <c r="F82" s="197"/>
      <c r="G82" s="197"/>
      <c r="H82" s="197"/>
      <c r="I82" s="234"/>
      <c r="J82" s="235"/>
    </row>
    <row r="83" spans="1:10" s="242" customFormat="1" ht="11.25">
      <c r="A83" s="238"/>
      <c r="B83" s="204" t="s">
        <v>70</v>
      </c>
      <c r="C83" s="217"/>
      <c r="D83" s="203">
        <f>SUM(E83:H83)</f>
        <v>224236.95000000004</v>
      </c>
      <c r="E83" s="239">
        <f>SUM(E76:E81)</f>
        <v>167454.28000000006</v>
      </c>
      <c r="F83" s="239">
        <f>SUM(F76:F81)</f>
        <v>18211.74</v>
      </c>
      <c r="G83" s="239">
        <f>SUM(G76:G81)</f>
        <v>22981.690000000006</v>
      </c>
      <c r="H83" s="239">
        <f>SUM(H76:H81)</f>
        <v>15589.24</v>
      </c>
      <c r="I83" s="240"/>
      <c r="J83" s="241"/>
    </row>
    <row r="84" spans="1:10" s="199" customFormat="1" ht="11.25">
      <c r="A84" s="211"/>
      <c r="B84" s="236"/>
      <c r="C84" s="237"/>
      <c r="D84" s="243"/>
      <c r="E84" s="244"/>
      <c r="F84" s="244"/>
      <c r="G84" s="244"/>
      <c r="H84" s="244"/>
      <c r="I84" s="209"/>
      <c r="J84" s="220"/>
    </row>
    <row r="85" spans="1:5" ht="12.75">
      <c r="A85" s="245"/>
      <c r="E85" s="246"/>
    </row>
    <row r="86" spans="1:6" ht="12.75">
      <c r="A86" s="245"/>
      <c r="F86" s="247"/>
    </row>
    <row r="87" ht="12.75">
      <c r="A87" s="245"/>
    </row>
    <row r="88" ht="12.75">
      <c r="A88" s="245"/>
    </row>
    <row r="89" ht="12.75">
      <c r="A89" s="245"/>
    </row>
    <row r="90" ht="12.75">
      <c r="A90" s="245"/>
    </row>
    <row r="91" ht="12.75">
      <c r="A91" s="245"/>
    </row>
    <row r="92" ht="12.75">
      <c r="A92" s="245"/>
    </row>
    <row r="93" ht="12.75">
      <c r="A93" s="245"/>
    </row>
    <row r="94" ht="12.75">
      <c r="A94" s="245"/>
    </row>
    <row r="95" ht="12.75">
      <c r="A95" s="245"/>
    </row>
    <row r="96" ht="12.75">
      <c r="A96" s="245"/>
    </row>
    <row r="97" ht="12.75">
      <c r="A97" s="245"/>
    </row>
    <row r="98" ht="12.75">
      <c r="A98" s="245"/>
    </row>
    <row r="99" ht="12.75">
      <c r="A99" s="245"/>
    </row>
    <row r="100" ht="12.75">
      <c r="A100" s="245"/>
    </row>
    <row r="101" ht="12.75">
      <c r="A101" s="245"/>
    </row>
    <row r="102" ht="12.75">
      <c r="A102" s="245"/>
    </row>
    <row r="103" ht="12.75">
      <c r="A103" s="245"/>
    </row>
    <row r="104" ht="12.75">
      <c r="A104" s="245"/>
    </row>
    <row r="105" ht="12.75">
      <c r="A105" s="245"/>
    </row>
    <row r="106" ht="12.75">
      <c r="A106" s="245"/>
    </row>
    <row r="107" ht="12.75">
      <c r="A107" s="245"/>
    </row>
    <row r="108" ht="12.75">
      <c r="A108" s="245"/>
    </row>
    <row r="109" ht="12.75">
      <c r="A109" s="245"/>
    </row>
    <row r="110" ht="12.75">
      <c r="A110" s="245"/>
    </row>
    <row r="111" ht="12.75">
      <c r="A111" s="245"/>
    </row>
    <row r="112" ht="12.75">
      <c r="A112" s="245"/>
    </row>
    <row r="113" ht="12.75">
      <c r="A113" s="245"/>
    </row>
    <row r="114" ht="12.75">
      <c r="A114" s="245"/>
    </row>
    <row r="115" ht="12.75">
      <c r="A115" s="245"/>
    </row>
    <row r="116" ht="12.75">
      <c r="A116" s="245"/>
    </row>
    <row r="117" ht="12.75">
      <c r="A117" s="245"/>
    </row>
    <row r="118" ht="12.75">
      <c r="A118" s="245"/>
    </row>
    <row r="119" ht="12.75">
      <c r="A119" s="245"/>
    </row>
    <row r="120" ht="12.75">
      <c r="A120" s="245"/>
    </row>
    <row r="121" ht="12.75">
      <c r="A121" s="245"/>
    </row>
    <row r="122" ht="12.75">
      <c r="A122" s="245"/>
    </row>
    <row r="123" ht="12.75">
      <c r="A123" s="245"/>
    </row>
    <row r="124" ht="12.75">
      <c r="A124" s="245"/>
    </row>
    <row r="125" ht="12.75">
      <c r="A125" s="245"/>
    </row>
    <row r="126" ht="12.75">
      <c r="A126" s="245"/>
    </row>
    <row r="127" ht="12.75">
      <c r="A127" s="245"/>
    </row>
    <row r="128" ht="12.75">
      <c r="A128" s="245"/>
    </row>
    <row r="129" ht="12.75">
      <c r="A129" s="245"/>
    </row>
    <row r="130" ht="12.75">
      <c r="A130" s="245"/>
    </row>
    <row r="131" ht="12.75">
      <c r="A131" s="245"/>
    </row>
    <row r="132" ht="12.75">
      <c r="A132" s="245"/>
    </row>
    <row r="133" ht="12.75">
      <c r="A133" s="245"/>
    </row>
    <row r="134" ht="12.75">
      <c r="A134" s="245"/>
    </row>
    <row r="135" ht="12.75">
      <c r="A135" s="245"/>
    </row>
    <row r="136" ht="12.75">
      <c r="A136" s="245"/>
    </row>
    <row r="137" ht="12.75">
      <c r="A137" s="245"/>
    </row>
    <row r="138" ht="12.75">
      <c r="A138" s="245"/>
    </row>
    <row r="139" ht="12.75">
      <c r="A139" s="245"/>
    </row>
  </sheetData>
  <mergeCells count="2">
    <mergeCell ref="G4:H4"/>
    <mergeCell ref="I3:J3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portrait" paperSize="9" scale="73" r:id="rId4"/>
  <headerFooter alignWithMargins="0">
    <oddHeader>&amp;L&amp;"Arial,Standard"Gebührenbedarfsnachberechnung 2004 lt.BV 3781/2002 - UA 75000</oddHeader>
    <oddFooter>&amp;R&amp;"Arial,Standard"&amp;8&amp;D / &amp;T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E10" sqref="E10"/>
    </sheetView>
  </sheetViews>
  <sheetFormatPr defaultColWidth="11.421875" defaultRowHeight="12.75"/>
  <cols>
    <col min="1" max="1" width="2.8515625" style="36" customWidth="1"/>
    <col min="2" max="2" width="32.421875" style="36" bestFit="1" customWidth="1"/>
    <col min="3" max="5" width="8.7109375" style="37" customWidth="1"/>
    <col min="6" max="6" width="12.7109375" style="37" bestFit="1" customWidth="1"/>
    <col min="7" max="16384" width="28.00390625" style="36" customWidth="1"/>
  </cols>
  <sheetData>
    <row r="1" spans="1:6" ht="12.75">
      <c r="A1" s="35" t="s">
        <v>72</v>
      </c>
      <c r="F1" s="251" t="s">
        <v>216</v>
      </c>
    </row>
    <row r="4" spans="1:6" ht="11.25">
      <c r="A4" s="38" t="s">
        <v>122</v>
      </c>
      <c r="B4" s="39"/>
      <c r="C4" s="40" t="s">
        <v>72</v>
      </c>
      <c r="D4" s="40" t="s">
        <v>72</v>
      </c>
      <c r="E4" s="40" t="s">
        <v>72</v>
      </c>
      <c r="F4" s="40" t="s">
        <v>123</v>
      </c>
    </row>
    <row r="5" spans="1:6" ht="11.25">
      <c r="A5" s="41" t="s">
        <v>124</v>
      </c>
      <c r="B5" s="42"/>
      <c r="C5" s="43">
        <v>2002</v>
      </c>
      <c r="D5" s="43">
        <v>2003</v>
      </c>
      <c r="E5" s="43">
        <v>2004</v>
      </c>
      <c r="F5" s="43" t="s">
        <v>125</v>
      </c>
    </row>
    <row r="6" spans="1:6" ht="11.25">
      <c r="A6" s="44"/>
      <c r="B6" s="42"/>
      <c r="C6" s="43"/>
      <c r="D6" s="43"/>
      <c r="E6" s="43"/>
      <c r="F6" s="43" t="s">
        <v>126</v>
      </c>
    </row>
    <row r="7" spans="1:6" ht="11.25">
      <c r="A7" s="45"/>
      <c r="B7" s="46"/>
      <c r="C7" s="47"/>
      <c r="D7" s="47"/>
      <c r="E7" s="47"/>
      <c r="F7" s="47"/>
    </row>
    <row r="8" spans="1:6" ht="11.25">
      <c r="A8" s="48"/>
      <c r="B8" s="49"/>
      <c r="C8" s="50"/>
      <c r="D8" s="50"/>
      <c r="E8" s="50"/>
      <c r="F8" s="50" t="s">
        <v>127</v>
      </c>
    </row>
    <row r="9" spans="1:6" ht="11.25">
      <c r="A9" s="51"/>
      <c r="B9" s="52">
        <v>1</v>
      </c>
      <c r="C9" s="50">
        <v>2</v>
      </c>
      <c r="D9" s="50">
        <v>3</v>
      </c>
      <c r="E9" s="50">
        <v>4</v>
      </c>
      <c r="F9" s="50">
        <v>5</v>
      </c>
    </row>
    <row r="10" spans="1:6" ht="11.25">
      <c r="A10" s="48"/>
      <c r="B10" s="49"/>
      <c r="C10" s="50"/>
      <c r="D10" s="50"/>
      <c r="E10" s="50"/>
      <c r="F10" s="50"/>
    </row>
    <row r="11" spans="1:6" ht="11.25">
      <c r="A11" s="53" t="s">
        <v>128</v>
      </c>
      <c r="B11" s="49"/>
      <c r="C11" s="50"/>
      <c r="D11" s="50"/>
      <c r="E11" s="50"/>
      <c r="F11" s="50"/>
    </row>
    <row r="12" spans="1:6" ht="11.25">
      <c r="A12" s="48"/>
      <c r="B12" s="49"/>
      <c r="C12" s="50"/>
      <c r="D12" s="50"/>
      <c r="E12" s="50"/>
      <c r="F12" s="50"/>
    </row>
    <row r="13" spans="1:6" ht="11.25">
      <c r="A13" s="48" t="s">
        <v>129</v>
      </c>
      <c r="B13" s="49"/>
      <c r="C13" s="50"/>
      <c r="D13" s="50"/>
      <c r="E13" s="50"/>
      <c r="F13" s="50"/>
    </row>
    <row r="14" spans="1:6" ht="11.25">
      <c r="A14" s="48"/>
      <c r="B14" s="49" t="s">
        <v>130</v>
      </c>
      <c r="C14" s="50">
        <v>21</v>
      </c>
      <c r="D14" s="50">
        <v>31</v>
      </c>
      <c r="E14" s="50">
        <v>28</v>
      </c>
      <c r="F14" s="54">
        <f>SUM(C14:E14)/3</f>
        <v>26.666666666666668</v>
      </c>
    </row>
    <row r="15" spans="1:6" ht="11.25">
      <c r="A15" s="48"/>
      <c r="B15" s="49" t="s">
        <v>131</v>
      </c>
      <c r="C15" s="50">
        <v>0</v>
      </c>
      <c r="D15" s="50">
        <v>1</v>
      </c>
      <c r="E15" s="50">
        <v>3</v>
      </c>
      <c r="F15" s="54">
        <f>SUM(C15:E15)/3</f>
        <v>1.3333333333333333</v>
      </c>
    </row>
    <row r="16" spans="1:6" ht="11.25">
      <c r="A16" s="48"/>
      <c r="B16" s="49" t="s">
        <v>132</v>
      </c>
      <c r="C16" s="50">
        <v>130</v>
      </c>
      <c r="D16" s="50">
        <v>134</v>
      </c>
      <c r="E16" s="50">
        <v>129</v>
      </c>
      <c r="F16" s="54">
        <f>SUM(C16:E16)/3</f>
        <v>131</v>
      </c>
    </row>
    <row r="17" spans="1:6" ht="11.25">
      <c r="A17" s="48"/>
      <c r="B17" s="49"/>
      <c r="C17" s="50"/>
      <c r="D17" s="50"/>
      <c r="E17" s="50"/>
      <c r="F17" s="54"/>
    </row>
    <row r="18" spans="1:6" ht="11.25">
      <c r="A18" s="48" t="s">
        <v>133</v>
      </c>
      <c r="B18" s="49"/>
      <c r="C18" s="50"/>
      <c r="D18" s="50"/>
      <c r="E18" s="50"/>
      <c r="F18" s="54"/>
    </row>
    <row r="19" spans="1:6" ht="11.25">
      <c r="A19" s="48"/>
      <c r="B19" s="49" t="s">
        <v>134</v>
      </c>
      <c r="C19" s="50">
        <v>111</v>
      </c>
      <c r="D19" s="50">
        <v>113</v>
      </c>
      <c r="E19" s="50">
        <v>105</v>
      </c>
      <c r="F19" s="54">
        <f>SUM(C19:E19)/3</f>
        <v>109.66666666666667</v>
      </c>
    </row>
    <row r="20" spans="1:6" ht="11.25">
      <c r="A20" s="48"/>
      <c r="B20" s="49" t="s">
        <v>135</v>
      </c>
      <c r="C20" s="50">
        <v>36</v>
      </c>
      <c r="D20" s="50">
        <v>44</v>
      </c>
      <c r="E20" s="50">
        <v>43</v>
      </c>
      <c r="F20" s="54">
        <f>SUM(C20:E20)/3</f>
        <v>41</v>
      </c>
    </row>
    <row r="21" spans="1:6" ht="11.25">
      <c r="A21" s="48"/>
      <c r="B21" s="49" t="s">
        <v>136</v>
      </c>
      <c r="C21" s="50"/>
      <c r="D21" s="50"/>
      <c r="E21" s="50"/>
      <c r="F21" s="54"/>
    </row>
    <row r="22" spans="1:6" ht="11.25">
      <c r="A22" s="48"/>
      <c r="B22" s="49"/>
      <c r="C22" s="50"/>
      <c r="D22" s="50"/>
      <c r="E22" s="50"/>
      <c r="F22" s="54"/>
    </row>
    <row r="23" spans="1:6" ht="11.25">
      <c r="A23" s="53" t="s">
        <v>137</v>
      </c>
      <c r="B23" s="49"/>
      <c r="C23" s="50"/>
      <c r="D23" s="50"/>
      <c r="E23" s="50"/>
      <c r="F23" s="54"/>
    </row>
    <row r="24" spans="1:6" ht="11.25">
      <c r="A24" s="48"/>
      <c r="B24" s="49"/>
      <c r="C24" s="50"/>
      <c r="D24" s="50"/>
      <c r="E24" s="50"/>
      <c r="F24" s="54"/>
    </row>
    <row r="25" spans="1:6" ht="11.25">
      <c r="A25" s="48" t="s">
        <v>138</v>
      </c>
      <c r="B25" s="49"/>
      <c r="C25" s="50"/>
      <c r="D25" s="50"/>
      <c r="E25" s="50"/>
      <c r="F25" s="54"/>
    </row>
    <row r="26" spans="1:6" ht="11.25">
      <c r="A26" s="48"/>
      <c r="B26" s="49" t="s">
        <v>139</v>
      </c>
      <c r="C26" s="50">
        <v>4</v>
      </c>
      <c r="D26" s="50">
        <v>9</v>
      </c>
      <c r="E26" s="50">
        <v>11</v>
      </c>
      <c r="F26" s="54">
        <f aca="true" t="shared" si="0" ref="F26:F34">SUM(C26:E26)/3</f>
        <v>8</v>
      </c>
    </row>
    <row r="27" spans="1:6" ht="11.25">
      <c r="A27" s="48"/>
      <c r="B27" s="49" t="s">
        <v>140</v>
      </c>
      <c r="C27" s="50">
        <v>4</v>
      </c>
      <c r="D27" s="50">
        <v>3</v>
      </c>
      <c r="E27" s="50">
        <v>4</v>
      </c>
      <c r="F27" s="54">
        <f t="shared" si="0"/>
        <v>3.6666666666666665</v>
      </c>
    </row>
    <row r="28" spans="1:6" ht="11.25">
      <c r="A28" s="48"/>
      <c r="B28" s="49" t="s">
        <v>141</v>
      </c>
      <c r="C28" s="50">
        <v>6</v>
      </c>
      <c r="D28" s="50">
        <v>6</v>
      </c>
      <c r="E28" s="50">
        <v>3</v>
      </c>
      <c r="F28" s="54">
        <f t="shared" si="0"/>
        <v>5</v>
      </c>
    </row>
    <row r="29" spans="1:6" ht="11.25">
      <c r="A29" s="48"/>
      <c r="B29" s="49" t="s">
        <v>142</v>
      </c>
      <c r="C29" s="50">
        <v>0</v>
      </c>
      <c r="D29" s="50">
        <v>1</v>
      </c>
      <c r="E29" s="50">
        <v>2</v>
      </c>
      <c r="F29" s="54">
        <f t="shared" si="0"/>
        <v>1</v>
      </c>
    </row>
    <row r="30" spans="1:6" ht="11.25">
      <c r="A30" s="48"/>
      <c r="B30" s="49" t="s">
        <v>143</v>
      </c>
      <c r="C30" s="50">
        <v>0</v>
      </c>
      <c r="D30" s="50">
        <v>0</v>
      </c>
      <c r="E30" s="50">
        <v>0</v>
      </c>
      <c r="F30" s="54">
        <f t="shared" si="0"/>
        <v>0</v>
      </c>
    </row>
    <row r="31" spans="1:6" ht="11.25">
      <c r="A31" s="48"/>
      <c r="B31" s="49" t="s">
        <v>144</v>
      </c>
      <c r="C31" s="50">
        <v>25</v>
      </c>
      <c r="D31" s="50">
        <v>19</v>
      </c>
      <c r="E31" s="50">
        <v>19</v>
      </c>
      <c r="F31" s="54">
        <f t="shared" si="0"/>
        <v>21</v>
      </c>
    </row>
    <row r="32" spans="1:6" ht="11.25">
      <c r="A32" s="48"/>
      <c r="B32" s="49" t="s">
        <v>145</v>
      </c>
      <c r="C32" s="50">
        <v>19</v>
      </c>
      <c r="D32" s="50">
        <v>19</v>
      </c>
      <c r="E32" s="50">
        <v>21</v>
      </c>
      <c r="F32" s="54">
        <f t="shared" si="0"/>
        <v>19.666666666666668</v>
      </c>
    </row>
    <row r="33" spans="1:6" ht="11.25">
      <c r="A33" s="48"/>
      <c r="B33" s="49" t="s">
        <v>146</v>
      </c>
      <c r="C33" s="50">
        <v>1</v>
      </c>
      <c r="D33" s="50">
        <v>2</v>
      </c>
      <c r="E33" s="50">
        <v>3</v>
      </c>
      <c r="F33" s="54">
        <f t="shared" si="0"/>
        <v>2</v>
      </c>
    </row>
    <row r="34" spans="1:6" ht="11.25">
      <c r="A34" s="48"/>
      <c r="B34" s="49" t="s">
        <v>147</v>
      </c>
      <c r="C34" s="50">
        <v>50</v>
      </c>
      <c r="D34" s="50">
        <v>57</v>
      </c>
      <c r="E34" s="50">
        <v>72</v>
      </c>
      <c r="F34" s="54">
        <f t="shared" si="0"/>
        <v>59.666666666666664</v>
      </c>
    </row>
    <row r="35" spans="1:6" ht="11.25">
      <c r="A35" s="48"/>
      <c r="B35" s="49"/>
      <c r="C35" s="50"/>
      <c r="D35" s="50"/>
      <c r="E35" s="50"/>
      <c r="F35" s="54"/>
    </row>
    <row r="36" spans="1:6" ht="11.25">
      <c r="A36" s="53" t="s">
        <v>148</v>
      </c>
      <c r="B36" s="49"/>
      <c r="C36" s="50"/>
      <c r="D36" s="50"/>
      <c r="E36" s="50"/>
      <c r="F36" s="54"/>
    </row>
    <row r="37" spans="1:6" ht="11.25">
      <c r="A37" s="48"/>
      <c r="B37" s="49"/>
      <c r="C37" s="50"/>
      <c r="D37" s="50"/>
      <c r="E37" s="50"/>
      <c r="F37" s="54"/>
    </row>
    <row r="38" spans="1:6" ht="11.25">
      <c r="A38" s="48"/>
      <c r="B38" s="49" t="s">
        <v>149</v>
      </c>
      <c r="C38" s="50">
        <v>0</v>
      </c>
      <c r="D38" s="50">
        <v>0</v>
      </c>
      <c r="E38" s="50">
        <v>0</v>
      </c>
      <c r="F38" s="54">
        <f aca="true" t="shared" si="1" ref="F38:F45">SUM(C38:E38)/3</f>
        <v>0</v>
      </c>
    </row>
    <row r="39" spans="1:6" ht="11.25">
      <c r="A39" s="48"/>
      <c r="B39" s="49" t="s">
        <v>150</v>
      </c>
      <c r="C39" s="50">
        <v>27</v>
      </c>
      <c r="D39" s="50">
        <v>43</v>
      </c>
      <c r="E39" s="50">
        <v>0</v>
      </c>
      <c r="F39" s="54">
        <f t="shared" si="1"/>
        <v>23.333333333333332</v>
      </c>
    </row>
    <row r="40" spans="1:6" ht="11.25">
      <c r="A40" s="48"/>
      <c r="B40" s="49" t="s">
        <v>151</v>
      </c>
      <c r="C40" s="50">
        <v>77</v>
      </c>
      <c r="D40" s="50">
        <v>134</v>
      </c>
      <c r="E40" s="50">
        <v>110</v>
      </c>
      <c r="F40" s="54">
        <f t="shared" si="1"/>
        <v>107</v>
      </c>
    </row>
    <row r="41" spans="1:6" ht="11.25">
      <c r="A41" s="48"/>
      <c r="B41" s="49" t="s">
        <v>152</v>
      </c>
      <c r="C41" s="50">
        <v>8.9</v>
      </c>
      <c r="D41" s="50">
        <v>26</v>
      </c>
      <c r="E41" s="50">
        <v>0</v>
      </c>
      <c r="F41" s="54">
        <f t="shared" si="1"/>
        <v>11.633333333333333</v>
      </c>
    </row>
    <row r="42" spans="1:6" ht="11.25">
      <c r="A42" s="48"/>
      <c r="B42" s="49" t="s">
        <v>153</v>
      </c>
      <c r="C42" s="50">
        <v>0</v>
      </c>
      <c r="D42" s="50">
        <v>0</v>
      </c>
      <c r="E42" s="50">
        <v>0</v>
      </c>
      <c r="F42" s="54">
        <f t="shared" si="1"/>
        <v>0</v>
      </c>
    </row>
    <row r="43" spans="1:6" ht="11.25">
      <c r="A43" s="48"/>
      <c r="B43" s="49" t="s">
        <v>154</v>
      </c>
      <c r="C43" s="50">
        <v>0</v>
      </c>
      <c r="D43" s="50">
        <v>5</v>
      </c>
      <c r="E43" s="50">
        <v>0</v>
      </c>
      <c r="F43" s="54">
        <f t="shared" si="1"/>
        <v>1.6666666666666667</v>
      </c>
    </row>
    <row r="44" spans="1:6" ht="11.25">
      <c r="A44" s="48"/>
      <c r="B44" s="49" t="s">
        <v>155</v>
      </c>
      <c r="C44" s="50">
        <v>162</v>
      </c>
      <c r="D44" s="50">
        <v>205</v>
      </c>
      <c r="E44" s="50">
        <v>123</v>
      </c>
      <c r="F44" s="54">
        <f t="shared" si="1"/>
        <v>163.33333333333334</v>
      </c>
    </row>
    <row r="45" spans="1:6" ht="11.25">
      <c r="A45" s="48"/>
      <c r="B45" s="49" t="s">
        <v>156</v>
      </c>
      <c r="C45" s="50">
        <v>0</v>
      </c>
      <c r="D45" s="50">
        <v>21</v>
      </c>
      <c r="E45" s="50">
        <v>0</v>
      </c>
      <c r="F45" s="54">
        <f t="shared" si="1"/>
        <v>7</v>
      </c>
    </row>
    <row r="46" spans="1:6" ht="11.25">
      <c r="A46" s="48"/>
      <c r="B46" s="49"/>
      <c r="C46" s="50"/>
      <c r="D46" s="50"/>
      <c r="E46" s="50"/>
      <c r="F46" s="54"/>
    </row>
    <row r="47" spans="1:6" ht="11.25">
      <c r="A47" s="53" t="s">
        <v>157</v>
      </c>
      <c r="B47" s="49"/>
      <c r="C47" s="50"/>
      <c r="D47" s="50"/>
      <c r="E47" s="50"/>
      <c r="F47" s="54"/>
    </row>
    <row r="48" spans="1:6" ht="11.25">
      <c r="A48" s="48"/>
      <c r="B48" s="49"/>
      <c r="C48" s="50"/>
      <c r="D48" s="50"/>
      <c r="E48" s="50"/>
      <c r="F48" s="54"/>
    </row>
    <row r="49" spans="1:6" ht="11.25">
      <c r="A49" s="48"/>
      <c r="B49" s="49" t="s">
        <v>158</v>
      </c>
      <c r="C49" s="50">
        <v>0</v>
      </c>
      <c r="D49" s="50">
        <v>1</v>
      </c>
      <c r="E49" s="50">
        <v>1</v>
      </c>
      <c r="F49" s="54">
        <f>SUM(C49:E49)/3</f>
        <v>0.6666666666666666</v>
      </c>
    </row>
    <row r="50" spans="1:6" ht="11.25">
      <c r="A50" s="48"/>
      <c r="B50" s="49" t="s">
        <v>159</v>
      </c>
      <c r="C50" s="50">
        <v>0</v>
      </c>
      <c r="D50" s="50">
        <v>0</v>
      </c>
      <c r="E50" s="50">
        <v>0</v>
      </c>
      <c r="F50" s="54">
        <f>SUM(C50:E50)/3</f>
        <v>0</v>
      </c>
    </row>
    <row r="51" spans="1:6" ht="11.25">
      <c r="A51" s="48"/>
      <c r="B51" s="49" t="s">
        <v>160</v>
      </c>
      <c r="C51" s="50">
        <v>0</v>
      </c>
      <c r="D51" s="50">
        <v>0</v>
      </c>
      <c r="E51" s="50">
        <v>0</v>
      </c>
      <c r="F51" s="54">
        <f>SUM(C51:E51)/3</f>
        <v>0</v>
      </c>
    </row>
    <row r="52" spans="1:6" ht="11.25">
      <c r="A52" s="48"/>
      <c r="B52" s="49" t="s">
        <v>161</v>
      </c>
      <c r="C52" s="50">
        <v>9</v>
      </c>
      <c r="D52" s="50">
        <v>15</v>
      </c>
      <c r="E52" s="50">
        <v>13</v>
      </c>
      <c r="F52" s="54">
        <f>SUM(C52:E52)/3</f>
        <v>12.333333333333334</v>
      </c>
    </row>
    <row r="53" spans="1:6" ht="11.25">
      <c r="A53" s="48"/>
      <c r="B53" s="55"/>
      <c r="C53" s="50"/>
      <c r="D53" s="50"/>
      <c r="E53" s="50"/>
      <c r="F53" s="50"/>
    </row>
  </sheetData>
  <printOptions/>
  <pageMargins left="0.7874015748031497" right="0.7874015748031497" top="1.1811023622047245" bottom="0.7874015748031497" header="0.7086614173228347" footer="0.5118110236220472"/>
  <pageSetup horizontalDpi="300" verticalDpi="300" orientation="portrait" paperSize="9" r:id="rId1"/>
  <headerFooter alignWithMargins="0">
    <oddHeader>&amp;L&amp;"Arial,Standard"Gebührenbedarfsnachberechnung 2004 gem. BV 3781/2002 UA 75000</oddHeader>
    <oddFooter>&amp;R&amp;"Arial,Standard"&amp;8&amp;D /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workbookViewId="0" topLeftCell="B1">
      <pane xSplit="1" topLeftCell="C2" activePane="topRight" state="frozen"/>
      <selection pane="topLeft" activeCell="B1" sqref="B1"/>
      <selection pane="topRight" activeCell="D12" sqref="D12"/>
    </sheetView>
  </sheetViews>
  <sheetFormatPr defaultColWidth="11.421875" defaultRowHeight="12.75"/>
  <cols>
    <col min="1" max="1" width="5.00390625" style="3" customWidth="1"/>
    <col min="2" max="2" width="25.00390625" style="2" customWidth="1"/>
    <col min="3" max="7" width="20.00390625" style="3" customWidth="1"/>
    <col min="8" max="16384" width="10.00390625" style="3" customWidth="1"/>
  </cols>
  <sheetData>
    <row r="1" spans="1:5" ht="15" customHeight="1">
      <c r="A1" s="33" t="s">
        <v>117</v>
      </c>
      <c r="E1" s="252" t="s">
        <v>216</v>
      </c>
    </row>
    <row r="2" ht="15" customHeight="1">
      <c r="A2" s="1"/>
    </row>
    <row r="3" spans="1:7" ht="12.75">
      <c r="A3" s="4"/>
      <c r="B3" s="5"/>
      <c r="C3" s="6"/>
      <c r="D3" s="7" t="s">
        <v>118</v>
      </c>
      <c r="E3" s="6"/>
      <c r="F3" s="6"/>
      <c r="G3" s="8"/>
    </row>
    <row r="4" spans="1:7" ht="21.75" customHeight="1">
      <c r="A4" s="9" t="s">
        <v>71</v>
      </c>
      <c r="B4" s="34" t="s">
        <v>119</v>
      </c>
      <c r="C4" s="11" t="s">
        <v>120</v>
      </c>
      <c r="D4" s="12" t="s">
        <v>83</v>
      </c>
      <c r="E4" s="13" t="s">
        <v>84</v>
      </c>
      <c r="F4" s="14" t="s">
        <v>121</v>
      </c>
      <c r="G4" s="13" t="s">
        <v>84</v>
      </c>
    </row>
    <row r="5" spans="1:7" ht="12.75" customHeight="1">
      <c r="A5" s="9"/>
      <c r="B5" s="10"/>
      <c r="C5" s="11"/>
      <c r="D5" s="14" t="s">
        <v>11</v>
      </c>
      <c r="E5" s="14" t="s">
        <v>11</v>
      </c>
      <c r="F5" s="14" t="s">
        <v>11</v>
      </c>
      <c r="G5" s="14" t="s">
        <v>11</v>
      </c>
    </row>
    <row r="6" spans="1:7" ht="20.25" customHeight="1">
      <c r="A6" s="15"/>
      <c r="B6" s="16" t="s">
        <v>73</v>
      </c>
      <c r="C6" s="17"/>
      <c r="D6" s="17"/>
      <c r="E6" s="17"/>
      <c r="F6" s="17"/>
      <c r="G6" s="17"/>
    </row>
    <row r="7" spans="1:7" ht="12.75">
      <c r="A7" s="18">
        <v>1</v>
      </c>
      <c r="B7" s="19" t="s">
        <v>74</v>
      </c>
      <c r="C7" s="20">
        <v>27</v>
      </c>
      <c r="D7" s="21">
        <v>579.01</v>
      </c>
      <c r="E7" s="21">
        <f>C7*D7</f>
        <v>15633.27</v>
      </c>
      <c r="F7" s="21">
        <v>348</v>
      </c>
      <c r="G7" s="21">
        <f>C7*F7</f>
        <v>9396</v>
      </c>
    </row>
    <row r="8" spans="1:7" ht="12.75">
      <c r="A8" s="18">
        <v>2</v>
      </c>
      <c r="B8" s="19" t="s">
        <v>75</v>
      </c>
      <c r="C8" s="20">
        <v>1</v>
      </c>
      <c r="D8" s="21">
        <v>231.6</v>
      </c>
      <c r="E8" s="21">
        <f>C8*D8</f>
        <v>231.6</v>
      </c>
      <c r="F8" s="21">
        <v>139</v>
      </c>
      <c r="G8" s="21">
        <f>C8*F8</f>
        <v>139</v>
      </c>
    </row>
    <row r="9" spans="1:7" ht="12.75">
      <c r="A9" s="18">
        <v>3</v>
      </c>
      <c r="B9" s="19" t="s">
        <v>76</v>
      </c>
      <c r="C9" s="20">
        <v>131</v>
      </c>
      <c r="D9" s="21">
        <v>186.8</v>
      </c>
      <c r="E9" s="21">
        <f>C9*D9</f>
        <v>24470.800000000003</v>
      </c>
      <c r="F9" s="21">
        <v>112</v>
      </c>
      <c r="G9" s="21">
        <f>C9*F9</f>
        <v>14672</v>
      </c>
    </row>
    <row r="10" spans="1:7" ht="12.75">
      <c r="A10" s="18">
        <v>4</v>
      </c>
      <c r="B10" s="19" t="s">
        <v>77</v>
      </c>
      <c r="C10" s="20">
        <v>1</v>
      </c>
      <c r="D10" s="21">
        <v>373.6</v>
      </c>
      <c r="E10" s="21">
        <f>C10*D10</f>
        <v>373.6</v>
      </c>
      <c r="F10" s="21">
        <v>224</v>
      </c>
      <c r="G10" s="21">
        <f>C10*F10</f>
        <v>224</v>
      </c>
    </row>
    <row r="11" spans="1:7" ht="12.75">
      <c r="A11" s="18">
        <v>5</v>
      </c>
      <c r="B11" s="19" t="s">
        <v>78</v>
      </c>
      <c r="C11" s="20">
        <v>0</v>
      </c>
      <c r="D11" s="21">
        <v>186.8</v>
      </c>
      <c r="E11" s="21">
        <f>C11*D11</f>
        <v>0</v>
      </c>
      <c r="F11" s="21">
        <v>112</v>
      </c>
      <c r="G11" s="21">
        <f>C11*F11</f>
        <v>0</v>
      </c>
    </row>
    <row r="12" spans="1:7" ht="12.75">
      <c r="A12" s="18"/>
      <c r="B12" s="22" t="s">
        <v>79</v>
      </c>
      <c r="C12" s="20"/>
      <c r="D12" s="21"/>
      <c r="E12" s="21"/>
      <c r="F12" s="21"/>
      <c r="G12" s="21"/>
    </row>
    <row r="13" spans="1:7" ht="12.75">
      <c r="A13" s="18">
        <v>6</v>
      </c>
      <c r="B13" s="19" t="s">
        <v>79</v>
      </c>
      <c r="C13" s="20">
        <v>110</v>
      </c>
      <c r="D13" s="21">
        <v>140.46</v>
      </c>
      <c r="E13" s="21">
        <f>C13*D13</f>
        <v>15450.6</v>
      </c>
      <c r="F13" s="21">
        <v>84</v>
      </c>
      <c r="G13" s="21">
        <f>C13*F13</f>
        <v>9240</v>
      </c>
    </row>
    <row r="14" spans="1:7" ht="12.75">
      <c r="A14" s="18">
        <v>7</v>
      </c>
      <c r="B14" s="19" t="s">
        <v>80</v>
      </c>
      <c r="C14" s="20">
        <v>41</v>
      </c>
      <c r="D14" s="21">
        <v>70.23</v>
      </c>
      <c r="E14" s="21">
        <f>C14*D14</f>
        <v>2879.4300000000003</v>
      </c>
      <c r="F14" s="21">
        <v>42</v>
      </c>
      <c r="G14" s="21">
        <f>C14*F14</f>
        <v>1722</v>
      </c>
    </row>
    <row r="15" spans="1:7" ht="12.75">
      <c r="A15" s="18"/>
      <c r="B15" s="22" t="s">
        <v>81</v>
      </c>
      <c r="C15" s="20"/>
      <c r="D15" s="21"/>
      <c r="E15" s="21"/>
      <c r="F15" s="21"/>
      <c r="G15" s="21"/>
    </row>
    <row r="16" spans="1:7" ht="12.75">
      <c r="A16" s="18">
        <v>8</v>
      </c>
      <c r="B16" s="19" t="s">
        <v>85</v>
      </c>
      <c r="C16" s="20">
        <v>8</v>
      </c>
      <c r="D16" s="21">
        <v>1675.03</v>
      </c>
      <c r="E16" s="21">
        <f aca="true" t="shared" si="0" ref="E16:E24">C16*D16</f>
        <v>13400.24</v>
      </c>
      <c r="F16" s="21">
        <v>1005</v>
      </c>
      <c r="G16" s="21">
        <f>C16*F16</f>
        <v>8040</v>
      </c>
    </row>
    <row r="17" spans="1:7" ht="12.75">
      <c r="A17" s="18">
        <v>9</v>
      </c>
      <c r="B17" s="19" t="s">
        <v>86</v>
      </c>
      <c r="C17" s="20">
        <v>4</v>
      </c>
      <c r="D17" s="21">
        <v>2093.79</v>
      </c>
      <c r="E17" s="21">
        <f t="shared" si="0"/>
        <v>8375.16</v>
      </c>
      <c r="F17" s="21">
        <v>1256</v>
      </c>
      <c r="G17" s="21">
        <f>C17*F17</f>
        <v>5024</v>
      </c>
    </row>
    <row r="18" spans="1:7" ht="12.75" customHeight="1">
      <c r="A18" s="23">
        <v>10</v>
      </c>
      <c r="B18" s="19" t="s">
        <v>87</v>
      </c>
      <c r="C18" s="20">
        <v>5</v>
      </c>
      <c r="D18" s="21">
        <v>4187.58</v>
      </c>
      <c r="E18" s="21">
        <f t="shared" si="0"/>
        <v>20937.9</v>
      </c>
      <c r="F18" s="21">
        <v>2513</v>
      </c>
      <c r="G18" s="21">
        <f>C18*F18</f>
        <v>12565</v>
      </c>
    </row>
    <row r="19" spans="1:7" ht="12.75" customHeight="1">
      <c r="A19" s="23">
        <v>11</v>
      </c>
      <c r="B19" s="19" t="s">
        <v>88</v>
      </c>
      <c r="C19" s="20">
        <v>0</v>
      </c>
      <c r="D19" s="21">
        <v>1116.69</v>
      </c>
      <c r="E19" s="21">
        <f t="shared" si="0"/>
        <v>0</v>
      </c>
      <c r="F19" s="21">
        <v>670</v>
      </c>
      <c r="G19" s="21">
        <f>C19*F19</f>
        <v>0</v>
      </c>
    </row>
    <row r="20" spans="1:7" ht="21.75" customHeight="1">
      <c r="A20" s="24">
        <v>12</v>
      </c>
      <c r="B20" s="19" t="s">
        <v>89</v>
      </c>
      <c r="C20" s="20">
        <v>1</v>
      </c>
      <c r="D20" s="21">
        <v>6630.33</v>
      </c>
      <c r="E20" s="21">
        <f t="shared" si="0"/>
        <v>6630.33</v>
      </c>
      <c r="F20" s="21">
        <v>16.8</v>
      </c>
      <c r="G20" s="21">
        <f>ROUND(F20*25*9.5,2)</f>
        <v>3990</v>
      </c>
    </row>
    <row r="21" spans="1:7" ht="12.75">
      <c r="A21" s="18">
        <v>13</v>
      </c>
      <c r="B21" s="19" t="s">
        <v>90</v>
      </c>
      <c r="C21" s="20">
        <v>21</v>
      </c>
      <c r="D21" s="21">
        <v>558.34</v>
      </c>
      <c r="E21" s="21">
        <f t="shared" si="0"/>
        <v>11725.140000000001</v>
      </c>
      <c r="F21" s="21">
        <v>335</v>
      </c>
      <c r="G21" s="21">
        <f>C21*F21</f>
        <v>7035</v>
      </c>
    </row>
    <row r="22" spans="1:7" ht="21.75" customHeight="1">
      <c r="A22" s="24">
        <v>14</v>
      </c>
      <c r="B22" s="19" t="s">
        <v>91</v>
      </c>
      <c r="C22" s="20">
        <v>20</v>
      </c>
      <c r="D22" s="21">
        <v>697.93</v>
      </c>
      <c r="E22" s="21">
        <f t="shared" si="0"/>
        <v>13958.599999999999</v>
      </c>
      <c r="F22" s="21">
        <v>419</v>
      </c>
      <c r="G22" s="21">
        <f>C22*F22</f>
        <v>8380</v>
      </c>
    </row>
    <row r="23" spans="1:7" ht="21.75" customHeight="1">
      <c r="A23" s="24">
        <v>15</v>
      </c>
      <c r="B23" s="19" t="s">
        <v>92</v>
      </c>
      <c r="C23" s="20">
        <v>2</v>
      </c>
      <c r="D23" s="21">
        <v>1046.89</v>
      </c>
      <c r="E23" s="21">
        <f t="shared" si="0"/>
        <v>2093.78</v>
      </c>
      <c r="F23" s="21">
        <v>628</v>
      </c>
      <c r="G23" s="21">
        <f>C23*F23</f>
        <v>1256</v>
      </c>
    </row>
    <row r="24" spans="1:7" ht="21.75" customHeight="1">
      <c r="A24" s="24">
        <v>16</v>
      </c>
      <c r="B24" s="19" t="s">
        <v>93</v>
      </c>
      <c r="C24" s="20">
        <v>60</v>
      </c>
      <c r="D24" s="21">
        <v>1116.69</v>
      </c>
      <c r="E24" s="21">
        <f t="shared" si="0"/>
        <v>67001.40000000001</v>
      </c>
      <c r="F24" s="21">
        <v>670</v>
      </c>
      <c r="G24" s="21">
        <f>C24*F24</f>
        <v>40200</v>
      </c>
    </row>
    <row r="25" spans="1:7" ht="20.25" customHeight="1">
      <c r="A25" s="18"/>
      <c r="B25" s="22" t="s">
        <v>82</v>
      </c>
      <c r="C25" s="25"/>
      <c r="D25" s="21"/>
      <c r="E25" s="21"/>
      <c r="F25" s="21"/>
      <c r="G25" s="21"/>
    </row>
    <row r="26" spans="1:7" ht="12.75">
      <c r="A26" s="18">
        <v>17</v>
      </c>
      <c r="B26" s="26" t="s">
        <v>94</v>
      </c>
      <c r="C26" s="20">
        <v>0</v>
      </c>
      <c r="D26" s="21">
        <v>83.75</v>
      </c>
      <c r="E26" s="21">
        <f aca="true" t="shared" si="1" ref="E26:E33">C26*D26</f>
        <v>0</v>
      </c>
      <c r="F26" s="21">
        <v>50</v>
      </c>
      <c r="G26" s="21">
        <f>C26*F26</f>
        <v>0</v>
      </c>
    </row>
    <row r="27" spans="1:7" ht="21.75" customHeight="1">
      <c r="A27" s="27">
        <v>18</v>
      </c>
      <c r="B27" s="26" t="s">
        <v>95</v>
      </c>
      <c r="C27" s="20">
        <v>23</v>
      </c>
      <c r="D27" s="21">
        <v>83.75</v>
      </c>
      <c r="E27" s="21">
        <f t="shared" si="1"/>
        <v>1926.25</v>
      </c>
      <c r="F27" s="21">
        <v>50</v>
      </c>
      <c r="G27" s="21">
        <f>C27*F27</f>
        <v>1150</v>
      </c>
    </row>
    <row r="28" spans="1:7" ht="21.75" customHeight="1">
      <c r="A28" s="27">
        <v>19</v>
      </c>
      <c r="B28" s="26" t="s">
        <v>96</v>
      </c>
      <c r="C28" s="20">
        <v>107</v>
      </c>
      <c r="D28" s="21">
        <v>167.5</v>
      </c>
      <c r="E28" s="21">
        <f t="shared" si="1"/>
        <v>17922.5</v>
      </c>
      <c r="F28" s="21">
        <v>100</v>
      </c>
      <c r="G28" s="21">
        <f>C28*F28</f>
        <v>10700</v>
      </c>
    </row>
    <row r="29" spans="1:7" ht="12.75" customHeight="1">
      <c r="A29" s="23">
        <v>20</v>
      </c>
      <c r="B29" s="26" t="s">
        <v>97</v>
      </c>
      <c r="C29" s="20">
        <v>0</v>
      </c>
      <c r="D29" s="21">
        <v>55.83</v>
      </c>
      <c r="E29" s="21">
        <f t="shared" si="1"/>
        <v>0</v>
      </c>
      <c r="F29" s="21">
        <v>34</v>
      </c>
      <c r="G29" s="21">
        <f>C29*F29</f>
        <v>0</v>
      </c>
    </row>
    <row r="30" spans="1:7" ht="12.75">
      <c r="A30" s="27">
        <v>21</v>
      </c>
      <c r="B30" s="19" t="s">
        <v>98</v>
      </c>
      <c r="C30" s="20">
        <v>12</v>
      </c>
      <c r="D30" s="21">
        <v>265.21</v>
      </c>
      <c r="E30" s="21">
        <f t="shared" si="1"/>
        <v>3182.5199999999995</v>
      </c>
      <c r="F30" s="21">
        <v>16.8</v>
      </c>
      <c r="G30" s="21">
        <f>ROUND(F30*9.5*C30,2)</f>
        <v>1915.2</v>
      </c>
    </row>
    <row r="31" spans="1:7" s="28" customFormat="1" ht="21.75" customHeight="1">
      <c r="A31" s="27">
        <v>22</v>
      </c>
      <c r="B31" s="26" t="s">
        <v>99</v>
      </c>
      <c r="C31" s="20">
        <v>2</v>
      </c>
      <c r="D31" s="21">
        <v>27.92</v>
      </c>
      <c r="E31" s="21">
        <f t="shared" si="1"/>
        <v>55.84</v>
      </c>
      <c r="F31" s="21">
        <v>17</v>
      </c>
      <c r="G31" s="21">
        <f>C31*F31</f>
        <v>34</v>
      </c>
    </row>
    <row r="32" spans="1:7" ht="12.75">
      <c r="A32" s="27">
        <v>23</v>
      </c>
      <c r="B32" s="26" t="s">
        <v>100</v>
      </c>
      <c r="C32" s="20">
        <v>163</v>
      </c>
      <c r="D32" s="21">
        <v>27.92</v>
      </c>
      <c r="E32" s="21">
        <f t="shared" si="1"/>
        <v>4550.96</v>
      </c>
      <c r="F32" s="21">
        <v>17</v>
      </c>
      <c r="G32" s="21">
        <f>C32*F32</f>
        <v>2771</v>
      </c>
    </row>
    <row r="33" spans="1:7" ht="12.75">
      <c r="A33" s="18">
        <v>24</v>
      </c>
      <c r="B33" s="26" t="s">
        <v>101</v>
      </c>
      <c r="C33" s="20">
        <v>7</v>
      </c>
      <c r="D33" s="21">
        <v>41.88</v>
      </c>
      <c r="E33" s="21">
        <f t="shared" si="1"/>
        <v>293.16</v>
      </c>
      <c r="F33" s="21">
        <v>25</v>
      </c>
      <c r="G33" s="21">
        <f>C33*F33</f>
        <v>175</v>
      </c>
    </row>
    <row r="34" spans="1:7" ht="12.75">
      <c r="A34" s="18"/>
      <c r="B34" s="29" t="s">
        <v>102</v>
      </c>
      <c r="C34" s="20"/>
      <c r="D34" s="21"/>
      <c r="E34" s="21"/>
      <c r="F34" s="21"/>
      <c r="G34" s="21"/>
    </row>
    <row r="35" spans="1:7" ht="12.75">
      <c r="A35" s="18">
        <v>25</v>
      </c>
      <c r="B35" s="26" t="s">
        <v>103</v>
      </c>
      <c r="C35" s="20">
        <v>12</v>
      </c>
      <c r="D35" s="21">
        <v>43.33</v>
      </c>
      <c r="E35" s="21">
        <f>C35*D35</f>
        <v>519.96</v>
      </c>
      <c r="F35" s="21">
        <v>26</v>
      </c>
      <c r="G35" s="21">
        <f>C35*F35</f>
        <v>312</v>
      </c>
    </row>
    <row r="36" spans="1:7" ht="12.75">
      <c r="A36" s="30"/>
      <c r="B36" s="10" t="s">
        <v>104</v>
      </c>
      <c r="C36" s="30"/>
      <c r="D36" s="30"/>
      <c r="E36" s="31">
        <f>SUM(E7:E35)</f>
        <v>231613.04</v>
      </c>
      <c r="F36" s="30"/>
      <c r="G36" s="31">
        <f>SUM(G7:G35)</f>
        <v>138940.2</v>
      </c>
    </row>
    <row r="38" ht="12.75">
      <c r="E38" s="32"/>
    </row>
  </sheetData>
  <printOptions/>
  <pageMargins left="0.984251968503937" right="0.5905511811023623" top="0.7874015748031497" bottom="0.5905511811023623" header="0.5118110236220472" footer="0.5118110236220472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STV Luckenwalde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Herr von Faber, Stadt Luckenwalde</dc:creator>
  <cp:keywords/>
  <dc:description/>
  <cp:lastModifiedBy>Mitarbeiter</cp:lastModifiedBy>
  <cp:lastPrinted>2004-03-11T12:44:56Z</cp:lastPrinted>
  <dcterms:created xsi:type="dcterms:W3CDTF">2003-03-06T08:32:24Z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