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80" windowHeight="6030" tabRatio="754" activeTab="3"/>
  </bookViews>
  <sheets>
    <sheet name="Deckblatt" sheetId="1" r:id="rId1"/>
    <sheet name="Inhalt" sheetId="2" r:id="rId2"/>
    <sheet name="BAB" sheetId="3" r:id="rId3"/>
    <sheet name="Kalkulation" sheetId="4" r:id="rId4"/>
    <sheet name="Anlage 1" sheetId="5" r:id="rId5"/>
    <sheet name="Anlage 2" sheetId="6" r:id="rId6"/>
    <sheet name="Anlage 3" sheetId="7" r:id="rId7"/>
    <sheet name="Anlage 4" sheetId="8" r:id="rId8"/>
  </sheets>
  <definedNames>
    <definedName name="_xlnm.Print_Area" localSheetId="2">'BAB'!$A$1:$J$48</definedName>
    <definedName name="_xlnm.Print_Area" localSheetId="3">'Kalkulation'!$A$1:$O$370</definedName>
    <definedName name="_xlnm.Print_Titles" localSheetId="3">'Kalkulation'!$1:$1</definedName>
  </definedNames>
  <calcPr fullCalcOnLoad="1"/>
</workbook>
</file>

<file path=xl/comments3.xml><?xml version="1.0" encoding="utf-8"?>
<comments xmlns="http://schemas.openxmlformats.org/spreadsheetml/2006/main">
  <authors>
    <author>Mitarbeiter</author>
  </authors>
  <commentList>
    <comment ref="F12" authorId="0">
      <text>
        <r>
          <rPr>
            <b/>
            <sz val="8"/>
            <rFont val="Tahoma"/>
            <family val="0"/>
          </rPr>
          <t>Mitarbeiter:</t>
        </r>
        <r>
          <rPr>
            <sz val="8"/>
            <rFont val="Tahoma"/>
            <family val="0"/>
          </rPr>
          <t xml:space="preserve">
-0,01 Rundungsdifferenz</t>
        </r>
      </text>
    </comment>
    <comment ref="I12" authorId="0">
      <text>
        <r>
          <rPr>
            <b/>
            <sz val="8"/>
            <rFont val="Tahoma"/>
            <family val="0"/>
          </rPr>
          <t>Mitarbeiter:</t>
        </r>
        <r>
          <rPr>
            <sz val="8"/>
            <rFont val="Tahoma"/>
            <family val="0"/>
          </rPr>
          <t xml:space="preserve">
+0,01 Rundungsdifferenz
</t>
        </r>
      </text>
    </comment>
  </commentList>
</comments>
</file>

<file path=xl/sharedStrings.xml><?xml version="1.0" encoding="utf-8"?>
<sst xmlns="http://schemas.openxmlformats.org/spreadsheetml/2006/main" count="899" uniqueCount="473">
  <si>
    <t>A.</t>
  </si>
  <si>
    <t>Stadtreinigung Reinigungsklasse 1 "Fußgängerzone"</t>
  </si>
  <si>
    <t>I.</t>
  </si>
  <si>
    <t>Kosten</t>
  </si>
  <si>
    <t>1.</t>
  </si>
  <si>
    <t>UGr 67900</t>
  </si>
  <si>
    <t>Innere Verrechnungen</t>
  </si>
  <si>
    <t>davon:</t>
  </si>
  <si>
    <t>h</t>
  </si>
  <si>
    <t>zuzüglich:</t>
  </si>
  <si>
    <t>Sachkosten</t>
  </si>
  <si>
    <t>Gemeinkosten</t>
  </si>
  <si>
    <t>Technikkosten</t>
  </si>
  <si>
    <t>Stunden</t>
  </si>
  <si>
    <t>VW Taro</t>
  </si>
  <si>
    <t xml:space="preserve">davon: </t>
  </si>
  <si>
    <t>Umlage</t>
  </si>
  <si>
    <t>Erläuterung siehe Anlage 4</t>
  </si>
  <si>
    <t>Personalkosten Meister Bauhof</t>
  </si>
  <si>
    <t>kalkulatorische Personalkosten der Verwaltung</t>
  </si>
  <si>
    <t>ZS:</t>
  </si>
  <si>
    <t>II.</t>
  </si>
  <si>
    <t>Einnahmen</t>
  </si>
  <si>
    <t>UGr 28006</t>
  </si>
  <si>
    <t>Zuführung vom Vermögenshaushalt</t>
  </si>
  <si>
    <t>Entnahme aus der Sonderrücklage</t>
  </si>
  <si>
    <t>a)</t>
  </si>
  <si>
    <t>umlagefähige Fm</t>
  </si>
  <si>
    <t>b)</t>
  </si>
  <si>
    <t>./. 25% Stadtanteil</t>
  </si>
  <si>
    <t>c)</t>
  </si>
  <si>
    <t>d)</t>
  </si>
  <si>
    <t>e)</t>
  </si>
  <si>
    <t>f)</t>
  </si>
  <si>
    <t>nicht umlagefähige Fm</t>
  </si>
  <si>
    <t>g)</t>
  </si>
  <si>
    <t>III.</t>
  </si>
  <si>
    <t>Gebühren</t>
  </si>
  <si>
    <t>UGr 11200</t>
  </si>
  <si>
    <t>Benutzungsgebühren lt. Ortssatzung</t>
  </si>
  <si>
    <t>zu veranlagende</t>
  </si>
  <si>
    <t>Gebühr je Fm</t>
  </si>
  <si>
    <t>Gebührenein-</t>
  </si>
  <si>
    <t>Frontmeter</t>
  </si>
  <si>
    <t>nahmen ges.</t>
  </si>
  <si>
    <t>Fußgängerzone</t>
  </si>
  <si>
    <t>h)</t>
  </si>
  <si>
    <t>UGr 55100</t>
  </si>
  <si>
    <t>Wartung und Reparatur Winterdiensttechnik</t>
  </si>
  <si>
    <t>UGr 57000</t>
  </si>
  <si>
    <t>2.</t>
  </si>
  <si>
    <t>manuelle Reinigung</t>
  </si>
  <si>
    <t>1 AK</t>
  </si>
  <si>
    <t>h gesamt</t>
  </si>
  <si>
    <t>2.2.</t>
  </si>
  <si>
    <t>2.3.</t>
  </si>
  <si>
    <t>3.</t>
  </si>
  <si>
    <t>UGr 68000</t>
  </si>
  <si>
    <t xml:space="preserve">Abschreibungen des Anlagevermögens </t>
  </si>
  <si>
    <t>für Maschinen und Fahrzeuge</t>
  </si>
  <si>
    <t>UGr 68500</t>
  </si>
  <si>
    <t>Verzinsung des Anlagevermögens</t>
  </si>
  <si>
    <t>C.</t>
  </si>
  <si>
    <t>Stadtreinigung Reinigungsklasse 2 "wöchentliche Reinigung" und</t>
  </si>
  <si>
    <t>Stadtreinigung Reinigungsklasse 3 "14-tägige Reinigung"</t>
  </si>
  <si>
    <t>UGr 53300</t>
  </si>
  <si>
    <t>Unterhaltung Kehrmaschine</t>
  </si>
  <si>
    <t>UGr 55200</t>
  </si>
  <si>
    <t>Dieselkraftstoff</t>
  </si>
  <si>
    <t>UGr 55300</t>
  </si>
  <si>
    <t>Öl-und Schmierstoffe</t>
  </si>
  <si>
    <t>UGr 55400</t>
  </si>
  <si>
    <t>UGr 58900</t>
  </si>
  <si>
    <t>2.1.</t>
  </si>
  <si>
    <t>1 Fahrer</t>
  </si>
  <si>
    <t xml:space="preserve">Traktor </t>
  </si>
  <si>
    <t>manuelle Reinigung der Parkbuchten</t>
  </si>
  <si>
    <t xml:space="preserve">Radlader </t>
  </si>
  <si>
    <t>cbm x</t>
  </si>
  <si>
    <t>Berechnung: Grundlage Äqivalenzziffernkalkulation</t>
  </si>
  <si>
    <t>RK 2</t>
  </si>
  <si>
    <t>=</t>
  </si>
  <si>
    <t>Fm</t>
  </si>
  <si>
    <t>RK 3</t>
  </si>
  <si>
    <t xml:space="preserve">Recheneinheit </t>
  </si>
  <si>
    <t>Ermittlung der Kosten pro Recheneinheit :</t>
  </si>
  <si>
    <t>ist gleich</t>
  </si>
  <si>
    <t>Ausgaben der RK 2+3=</t>
  </si>
  <si>
    <t>je Recheneinheit</t>
  </si>
  <si>
    <t>x</t>
  </si>
  <si>
    <t xml:space="preserve">x </t>
  </si>
  <si>
    <t>ermittelte Gesamtkosten</t>
  </si>
  <si>
    <t>Übertrag: ermittelte Gesamtkosten</t>
  </si>
  <si>
    <t>Rundungsdifferenz</t>
  </si>
  <si>
    <t xml:space="preserve">bei  </t>
  </si>
  <si>
    <t>zu veranlagende Frontmeter (Fm) der RK 2</t>
  </si>
  <si>
    <t>zu veranlagende Frontmeter (Fm) der RK 3</t>
  </si>
  <si>
    <t>i)</t>
  </si>
  <si>
    <t>j)</t>
  </si>
  <si>
    <t>k)</t>
  </si>
  <si>
    <t>l)</t>
  </si>
  <si>
    <t>D.</t>
  </si>
  <si>
    <t xml:space="preserve">manuelle Streuung von Brücken, Fußgängerüberwegen, </t>
  </si>
  <si>
    <t>Geh-und Radwegen (hier kann aufgrund der Unzugäng-</t>
  </si>
  <si>
    <t>lichkeit keine Technik zum Einsatz kommen)</t>
  </si>
  <si>
    <t>2 AK</t>
  </si>
  <si>
    <t>Streuung mit Großtechnik</t>
  </si>
  <si>
    <t>Reparatur und Wartung der Winterdiensttechnik</t>
  </si>
  <si>
    <t>Personalkosten Meister Grünflächen</t>
  </si>
  <si>
    <t>1 Opel</t>
  </si>
  <si>
    <t>TF-W 261</t>
  </si>
  <si>
    <t>1 Multicar</t>
  </si>
  <si>
    <t>TF-U 752</t>
  </si>
  <si>
    <t>TF-W 257</t>
  </si>
  <si>
    <t>TF-W 255</t>
  </si>
  <si>
    <t>TF-W 256</t>
  </si>
  <si>
    <t>TF-W 977</t>
  </si>
  <si>
    <t>Mobilbagger</t>
  </si>
  <si>
    <t>umlagefähige Kosten</t>
  </si>
  <si>
    <t>nicht umlagefähige</t>
  </si>
  <si>
    <t>F.</t>
  </si>
  <si>
    <t>Fremdleistungen</t>
  </si>
  <si>
    <t>umlagefähige Kosten lt. Rechnungslegung</t>
  </si>
  <si>
    <t>Euro</t>
  </si>
  <si>
    <t>bei</t>
  </si>
  <si>
    <t xml:space="preserve">zu veranlagende Frontmeter (Fm)                  </t>
  </si>
  <si>
    <t xml:space="preserve">Frontmeter x </t>
  </si>
  <si>
    <t>(Äquivalenzziffer für wöchentlichen Einsatz)</t>
  </si>
  <si>
    <t xml:space="preserve">(Äquivalenzziffer für 14-tägigen Einsatz)     </t>
  </si>
  <si>
    <t xml:space="preserve">manuelle Streuungen </t>
  </si>
  <si>
    <t>Vorbereitung Streumaterial</t>
  </si>
  <si>
    <t>2.1.1.</t>
  </si>
  <si>
    <t>2.1.2.</t>
  </si>
  <si>
    <t>TF-W 252</t>
  </si>
  <si>
    <t>Reinigung der selbstständigen Radwege und Parkbuchten 15 km</t>
  </si>
  <si>
    <t>maschinelle Streuungen</t>
  </si>
  <si>
    <t>Streuungen mit mittlerer Technik</t>
  </si>
  <si>
    <t xml:space="preserve">1 Traktor </t>
  </si>
  <si>
    <t>€</t>
  </si>
  <si>
    <t>EUR</t>
  </si>
  <si>
    <t>Euro/h</t>
  </si>
  <si>
    <t>Multicar</t>
  </si>
  <si>
    <t>UGr 57200</t>
  </si>
  <si>
    <t>Vergabe der Streuung von Bushaltestellen</t>
  </si>
  <si>
    <t>4.</t>
  </si>
  <si>
    <t>Ausgaben für Dienstleistungen durch Dritte</t>
  </si>
  <si>
    <t>Echo-Laubsauger</t>
  </si>
  <si>
    <t>Unter-</t>
  </si>
  <si>
    <t xml:space="preserve">                 Bezeichnung</t>
  </si>
  <si>
    <t>Jahresdurch-</t>
  </si>
  <si>
    <t>antlg.  auf Jahreswert</t>
  </si>
  <si>
    <t>abschnitt</t>
  </si>
  <si>
    <t>schnittswert</t>
  </si>
  <si>
    <t>%</t>
  </si>
  <si>
    <t>Jahresbruttowert</t>
  </si>
  <si>
    <t>10% Sachkosten</t>
  </si>
  <si>
    <t>02000</t>
  </si>
  <si>
    <t>Sachkosten für Tul</t>
  </si>
  <si>
    <t>20% Gemeinkosten</t>
  </si>
  <si>
    <t>Steueramt Besoldungsgruppe A 10</t>
  </si>
  <si>
    <t>03000</t>
  </si>
  <si>
    <t>03100</t>
  </si>
  <si>
    <t>gesamt in Euro</t>
  </si>
  <si>
    <t xml:space="preserve"> Umlagewerte *</t>
  </si>
  <si>
    <t>Gesamt</t>
  </si>
  <si>
    <t>Anteil Straßenreinigung (90%)</t>
  </si>
  <si>
    <t>Anteil Winterdienst (10%)</t>
  </si>
  <si>
    <t>gesamt</t>
  </si>
  <si>
    <t>RK 1</t>
  </si>
  <si>
    <t>RK 2+3</t>
  </si>
  <si>
    <t>RK 2+3+4</t>
  </si>
  <si>
    <t xml:space="preserve">UGr 68000 Abschreibungen </t>
  </si>
  <si>
    <t xml:space="preserve">UGr 68500 Verzinsungen </t>
  </si>
  <si>
    <t>(Maschinen und Fahrzeuge ausschließlich Winterdienst)</t>
  </si>
  <si>
    <t>Vermögens-</t>
  </si>
  <si>
    <t>Maschinen-bzw.Fahrzeugtyp</t>
  </si>
  <si>
    <t xml:space="preserve">poliz. </t>
  </si>
  <si>
    <t>gruppen-Nr.</t>
  </si>
  <si>
    <t>Kennz.</t>
  </si>
  <si>
    <t>Abschreibungen</t>
  </si>
  <si>
    <t>Verzinsung</t>
  </si>
  <si>
    <t>lt. Anlagenachweis</t>
  </si>
  <si>
    <t>(AW : 2 x 4,5%)</t>
  </si>
  <si>
    <t>lt. Gebührenbedarfsnachberechnung:</t>
  </si>
  <si>
    <t>Anlage</t>
  </si>
  <si>
    <t>32300/1</t>
  </si>
  <si>
    <t>City-Mix Mischanlage zur Aufbereitung der Sole-Lösung</t>
  </si>
  <si>
    <t>-</t>
  </si>
  <si>
    <t>32300/2</t>
  </si>
  <si>
    <t>Förderband TA Kraf</t>
  </si>
  <si>
    <t>34400/2</t>
  </si>
  <si>
    <t>automatischer Streuaufsatz</t>
  </si>
  <si>
    <t>34400/3</t>
  </si>
  <si>
    <t>vollautomatisches Streugerät</t>
  </si>
  <si>
    <t>34400/4</t>
  </si>
  <si>
    <t>3 Schneepflüge</t>
  </si>
  <si>
    <t>34400/5</t>
  </si>
  <si>
    <t>Epoke Aufsatztellerstreuer</t>
  </si>
  <si>
    <t>34400/6</t>
  </si>
  <si>
    <t>Kehrmaschine 1,5m, mechan. Antrieb mit Gelenkwelle- nur in Verbindung mit Fahrzeug "John Deere"</t>
  </si>
  <si>
    <t>34400/7</t>
  </si>
  <si>
    <t>Einscheibenstreuer für "J.D."</t>
  </si>
  <si>
    <t>34400/8</t>
  </si>
  <si>
    <t>Zusatzeinrichtung für P 800H - Epoke-Befeuchtungsanlage für Feuchtsalzeinrichtung</t>
  </si>
  <si>
    <t>34400/9</t>
  </si>
  <si>
    <t>Federklappenschneepflug</t>
  </si>
  <si>
    <t>34400/10</t>
  </si>
  <si>
    <t>LKW-Aufsatztellerstreuer m. Servoset 13 u. Zusatzteilen</t>
  </si>
  <si>
    <t>34400/11</t>
  </si>
  <si>
    <t>Epoke-Aufsatztellerstreuer</t>
  </si>
  <si>
    <t>34400/12</t>
  </si>
  <si>
    <t>Epoke-Federklappenschneepf.</t>
  </si>
  <si>
    <t>34400/13</t>
  </si>
  <si>
    <t>34400/14</t>
  </si>
  <si>
    <t>Schneepflug</t>
  </si>
  <si>
    <t>Anteil Straßenreinigung (0%)</t>
  </si>
  <si>
    <t>Winterdienst (100%)</t>
  </si>
  <si>
    <t>Erläuterungen zu den prozentualen Umlagen</t>
  </si>
  <si>
    <t>Umlageschlüssel Stadtreinigung - Winterdienst:</t>
  </si>
  <si>
    <t xml:space="preserve">Stadtreinigung: </t>
  </si>
  <si>
    <t>Winterdienst:</t>
  </si>
  <si>
    <t>Umlageschlüssel nach Frontmetern:</t>
  </si>
  <si>
    <t xml:space="preserve">Straßenreinigung </t>
  </si>
  <si>
    <t>Winterdienst</t>
  </si>
  <si>
    <t>(A)</t>
  </si>
  <si>
    <t>(C)</t>
  </si>
  <si>
    <t>(B)</t>
  </si>
  <si>
    <t>(D)</t>
  </si>
  <si>
    <t>betrifft</t>
  </si>
  <si>
    <t xml:space="preserve">- Unterhaltung Winterdiensttechnik </t>
  </si>
  <si>
    <t>Umlage nur für Winterdienst</t>
  </si>
  <si>
    <t xml:space="preserve">- Verbrauchsmaterial wie Kies, Granulat, Salz </t>
  </si>
  <si>
    <t>- Postgebühren und Bürobedarf</t>
  </si>
  <si>
    <t>Umlage für Stadtrein. und Winterd.</t>
  </si>
  <si>
    <t>- kalkulatorische Personalkosten der Verwaltung (Anlage 1)</t>
  </si>
  <si>
    <t>Umlageschlüssel für Betriebskosten der Kehrmaschine nach Betriebsstunden:</t>
  </si>
  <si>
    <t>Betriebsstunden</t>
  </si>
  <si>
    <t>Arbeitsstunden gesamt</t>
  </si>
  <si>
    <t>abzgl. Ausfall Winter bedingt</t>
  </si>
  <si>
    <t>abzgl. Ausfall wegen Reparatur und Wetterbedingungen</t>
  </si>
  <si>
    <t xml:space="preserve">abzgl. freie Kapazität </t>
  </si>
  <si>
    <t>Betriebsstunden gesamt</t>
  </si>
  <si>
    <t xml:space="preserve">Stadtreinigung RK 2+3 </t>
  </si>
  <si>
    <t>Winterdienst RK 2+3+4</t>
  </si>
  <si>
    <t>Kehrung Ausfahrtstraßen u. Sonderleistungen</t>
  </si>
  <si>
    <t>(E)</t>
  </si>
  <si>
    <t>(F)</t>
  </si>
  <si>
    <t>- Leasingleistungen</t>
  </si>
  <si>
    <t>UGr 55101</t>
  </si>
  <si>
    <t>- Unterhaltung Kehrmaschine</t>
  </si>
  <si>
    <t>- Dieselkraftstoff</t>
  </si>
  <si>
    <t>- Öl-und Schmierstoffe</t>
  </si>
  <si>
    <t>- Kfz.-Versicherung und Steuern</t>
  </si>
  <si>
    <t>- Hausgebühren (Deponiekosten u.a. für Kehrgut)</t>
  </si>
  <si>
    <t>- Werkstattkosten Kehrmaschine</t>
  </si>
  <si>
    <t>- Wasserkosten (Auftanken und Reinigung der Kehrmaschine)</t>
  </si>
  <si>
    <t>I n h a l t s v e r z e i c h n i s</t>
  </si>
  <si>
    <t>Seite 01</t>
  </si>
  <si>
    <t>Seite 02</t>
  </si>
  <si>
    <t>D. Winterdienst Reinigungsklasse 2,3 und 4</t>
  </si>
  <si>
    <t>Seite 11</t>
  </si>
  <si>
    <t>E. Kehrung Ausfahrtstraßen und Sonderleistungen</t>
  </si>
  <si>
    <t>Seite 12</t>
  </si>
  <si>
    <t xml:space="preserve">   </t>
  </si>
  <si>
    <t>F. Fremdleistungen</t>
  </si>
  <si>
    <t>Anlage 1: UGr 67900 Innere Verrechnungen</t>
  </si>
  <si>
    <t>(kalkulatorische Personalkosten der Verwaltung)</t>
  </si>
  <si>
    <t>(Maschinen und Fahrzeuge)</t>
  </si>
  <si>
    <t>C. Stadtreinigung Reinigungsklasse 2 "wöchentliche Reinigung" und</t>
  </si>
  <si>
    <t>Reinigungsklasse 3 "14-tägige Reinigung"</t>
  </si>
  <si>
    <t>A. Stadtreinigung Reinigungsklasse 1 "Fußgängerzone"</t>
  </si>
  <si>
    <t>Postgebühren und Bürobedarf</t>
  </si>
  <si>
    <t>UGr 67900 Innere Verrechnungen (kalkulatorische Kosten der Verwaltung)</t>
  </si>
  <si>
    <t>kalkulatorische Kosten der Verwaltung</t>
  </si>
  <si>
    <t>* prozentuale Umlageschlüssel siehe Anlage 3</t>
  </si>
  <si>
    <t>(in EURO)</t>
  </si>
  <si>
    <t>Personalkosten Handreinigung/Laubsauger</t>
  </si>
  <si>
    <t>TF-YH31</t>
  </si>
  <si>
    <t>gesamt:</t>
  </si>
  <si>
    <t xml:space="preserve">2 AK </t>
  </si>
  <si>
    <t>TF-WB 51</t>
  </si>
  <si>
    <t xml:space="preserve">6 AK </t>
  </si>
  <si>
    <t xml:space="preserve"> </t>
  </si>
  <si>
    <t>siehe Anlage 1</t>
  </si>
  <si>
    <t>Personalkosten incl. Sach-und Gemeinkosten, Postgebühren und Bürobedarf</t>
  </si>
  <si>
    <t>Euro/Jahr</t>
  </si>
  <si>
    <t>UA 67500 "Straßenreinigung"</t>
  </si>
  <si>
    <t>I.  A u s g a b e n   (in Euro)</t>
  </si>
  <si>
    <t>Untergruppe</t>
  </si>
  <si>
    <t>Bezeichnung</t>
  </si>
  <si>
    <t>Anteil Stadtreinigung</t>
  </si>
  <si>
    <t>Anteil Winterdienst</t>
  </si>
  <si>
    <t>Anteil Kehrung</t>
  </si>
  <si>
    <t>Anteil Fremd-</t>
  </si>
  <si>
    <t>Ausfahrtstraßen</t>
  </si>
  <si>
    <t>leistungen</t>
  </si>
  <si>
    <t>und Sonderreinigung</t>
  </si>
  <si>
    <t>(Sp. 6+9+12+13)</t>
  </si>
  <si>
    <t xml:space="preserve"> (Sp.7+8)</t>
  </si>
  <si>
    <t xml:space="preserve"> (Sp.10+11)</t>
  </si>
  <si>
    <t xml:space="preserve">UA   63000 </t>
  </si>
  <si>
    <t>UA 77100</t>
  </si>
  <si>
    <t xml:space="preserve"> 1.</t>
  </si>
  <si>
    <t xml:space="preserve"> 2.</t>
  </si>
  <si>
    <t>5.</t>
  </si>
  <si>
    <t>6.</t>
  </si>
  <si>
    <t>7.</t>
  </si>
  <si>
    <t>8.</t>
  </si>
  <si>
    <t>9.</t>
  </si>
  <si>
    <t>11.</t>
  </si>
  <si>
    <t>12.</t>
  </si>
  <si>
    <t>13.</t>
  </si>
  <si>
    <t>A</t>
  </si>
  <si>
    <t>C</t>
  </si>
  <si>
    <t>D</t>
  </si>
  <si>
    <t>E</t>
  </si>
  <si>
    <t>F</t>
  </si>
  <si>
    <t>lfd. Leasingleistungen</t>
  </si>
  <si>
    <t>Wartung u. Rep. Winterdiensttechnik</t>
  </si>
  <si>
    <t>VK und DK</t>
  </si>
  <si>
    <t>Kfz.-Versicherung</t>
  </si>
  <si>
    <t>Verbrauchsmittel</t>
  </si>
  <si>
    <t>Hausgebühren</t>
  </si>
  <si>
    <t xml:space="preserve">Innere Verrechnungen </t>
  </si>
  <si>
    <t>II.  E i n n a h m e n  (in Euro)</t>
  </si>
  <si>
    <t>Anteil Stadt-</t>
  </si>
  <si>
    <t>Anteil Winter-</t>
  </si>
  <si>
    <t>reinigung</t>
  </si>
  <si>
    <t>Kostenträger</t>
  </si>
  <si>
    <t>dienst ges.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</si>
  <si>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</si>
  <si>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</si>
  <si>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</si>
  <si>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</si>
  <si>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</si>
  <si>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11.</t>
  </si>
  <si>
    <t>lt. Gebührenbedarfsberechnung:</t>
  </si>
  <si>
    <t>Benutzungsgebühren</t>
  </si>
  <si>
    <t>lt. Ortssatzung</t>
  </si>
  <si>
    <t>davon: -25% Kostenbeteili-</t>
  </si>
  <si>
    <t>gung durch die Stadt Luk (UA 63000)</t>
  </si>
  <si>
    <t>- Rundungsdifferenzen     (UA 63000)</t>
  </si>
  <si>
    <t>- Kostenbeteiligung durch die Stadt</t>
  </si>
  <si>
    <t xml:space="preserve">  für städt. Grundstücke   (UA 63000)</t>
  </si>
  <si>
    <t>- Fremdleistungen   (Einn. UA 77100)</t>
  </si>
  <si>
    <t>Zuführung vom VmH</t>
  </si>
  <si>
    <t>Aufgestellt:</t>
  </si>
  <si>
    <t>.............................................................................</t>
  </si>
  <si>
    <t>Vergabe der Reinigung an Sonntagen</t>
  </si>
  <si>
    <t>siehe Anlage 2</t>
  </si>
  <si>
    <t>á</t>
  </si>
  <si>
    <t>Einsatzstunden</t>
  </si>
  <si>
    <t>Stundenwert</t>
  </si>
  <si>
    <t>Betriebskosten gesamt</t>
  </si>
  <si>
    <t>Öl- und Schmierstoffe</t>
  </si>
  <si>
    <t>Kfz-Versicherung und -steuern</t>
  </si>
  <si>
    <t>Innere Verrechnungen:</t>
  </si>
  <si>
    <t>1.1  Fahrer</t>
  </si>
  <si>
    <t>1.2  Werkstatt / Personalkosten Schlosser</t>
  </si>
  <si>
    <t>1.3  Wasserkosten</t>
  </si>
  <si>
    <t>2.  Ablagerung Straßenkehricht (zur Entwässerung)</t>
  </si>
  <si>
    <t>2.1  Fahrer Radlader</t>
  </si>
  <si>
    <t>Radlader</t>
  </si>
  <si>
    <t>Gesamtwert</t>
  </si>
  <si>
    <t>Straßenreinigung RK 2+3</t>
  </si>
  <si>
    <t>Winterdienst                     RK 2+3+4</t>
  </si>
  <si>
    <t>Kehrung Ausfahrt- straßen und Sonder-leistungen</t>
  </si>
  <si>
    <t>Umlage Betriebskosten der Kehrmaschine</t>
  </si>
  <si>
    <t>Hausgebühren (Deponiekosten u.a. für Kehrgut):</t>
  </si>
  <si>
    <t>lfd. Leasingleistungen der Kehrmaschine:</t>
  </si>
  <si>
    <t>siehe Anlage 3</t>
  </si>
  <si>
    <t xml:space="preserve">Kosten Kehrmaschine </t>
  </si>
  <si>
    <t>Betriebs-, Personal-, Werkstatt- und Wasserkosten, Ablagerung</t>
  </si>
  <si>
    <t>des Straßenkehrichts</t>
  </si>
  <si>
    <t>div. UGr</t>
  </si>
  <si>
    <t>UGr 46100</t>
  </si>
  <si>
    <t>Bereitschaftsdienst</t>
  </si>
  <si>
    <t>5.1.</t>
  </si>
  <si>
    <t>5.1.1.</t>
  </si>
  <si>
    <t>5.1.1.1.</t>
  </si>
  <si>
    <t>5.2.</t>
  </si>
  <si>
    <t>5.2.1.</t>
  </si>
  <si>
    <t>5.2.1.1.</t>
  </si>
  <si>
    <t>5.2.1.2.</t>
  </si>
  <si>
    <t>5.2.2.</t>
  </si>
  <si>
    <t>5.2.2.1.</t>
  </si>
  <si>
    <t>5.2.3.</t>
  </si>
  <si>
    <t>5.2.3.1.</t>
  </si>
  <si>
    <t>5.2.4.</t>
  </si>
  <si>
    <t>5.2.4.1.</t>
  </si>
  <si>
    <t>5.2.4.2.</t>
  </si>
  <si>
    <t>5.3.</t>
  </si>
  <si>
    <t>5.4.</t>
  </si>
  <si>
    <t>5.6.</t>
  </si>
  <si>
    <t>5.7.</t>
  </si>
  <si>
    <t>Transp.</t>
  </si>
  <si>
    <t>MAN</t>
  </si>
  <si>
    <t>MB</t>
  </si>
  <si>
    <t>Zwischensumme</t>
  </si>
  <si>
    <t>Seite 03</t>
  </si>
  <si>
    <t>Seite 04-05</t>
  </si>
  <si>
    <t>Seite 06-07</t>
  </si>
  <si>
    <t>Seite 08</t>
  </si>
  <si>
    <t>Seite 09</t>
  </si>
  <si>
    <t>Seite 10</t>
  </si>
  <si>
    <t>Anlage 4: Erläuterungen zu den prozentualen Umlagen</t>
  </si>
  <si>
    <t>Anlage 3: UGr 68000 Abschreibungen und UGr 68500 Verzinsung</t>
  </si>
  <si>
    <t>Anlage 2: div. Ugr. Betriebskosten Kehrmaschine</t>
  </si>
  <si>
    <t>Ugr. 67900</t>
  </si>
  <si>
    <t xml:space="preserve">€ </t>
  </si>
  <si>
    <t>TF-YH38</t>
  </si>
  <si>
    <t>Boese / SB 20.1</t>
  </si>
  <si>
    <t>Jahresbruttowert(90%)</t>
  </si>
  <si>
    <t>Steueramt Entgeltgr.6 (1AK je 0,10 VbE)</t>
  </si>
  <si>
    <t>Kämmerei Entgeltgr.8 (1AK je 0,25 VbE)</t>
  </si>
  <si>
    <t>Personalkosten Fahrer Traktor "John Deere", Entgeltgr.4</t>
  </si>
  <si>
    <t>Personalkosten Handarbeitskraft, Entgeltgr.2</t>
  </si>
  <si>
    <t xml:space="preserve">Personalkosten Streu-und Räumtechnik,Entgeltgr.5 </t>
  </si>
  <si>
    <t>Personalkosten Handarbeitskraft, Entgeltgr.3</t>
  </si>
  <si>
    <t>Personalkosten Streu-und Räumtechnik, Entgeltgr.4</t>
  </si>
  <si>
    <t>Personalkosten Beladetechnik, Entgeltgr.5</t>
  </si>
  <si>
    <t>Vorbereitung Streumaterial, Entgeltgr.5</t>
  </si>
  <si>
    <t>Personalkosten Schlosser,Entgeltgr.5</t>
  </si>
  <si>
    <t>1 Arbeiter, Entgeltgr.2</t>
  </si>
  <si>
    <t>div. AK Entgeltgr.4</t>
  </si>
  <si>
    <t>div. AK Entgeltgr.5</t>
  </si>
  <si>
    <t>Reduzierung Ende Mai bis Anfang Sept.</t>
  </si>
  <si>
    <t>(8 h wöchentlich x 50 Wochen)</t>
  </si>
  <si>
    <t>UGr 5700</t>
  </si>
  <si>
    <t>Verbrauchsmittel (Kies,Granulat)</t>
  </si>
  <si>
    <t>RK 1,2,3 u. 4(Winterdienst )</t>
  </si>
  <si>
    <t xml:space="preserve"> 2+3+4</t>
  </si>
  <si>
    <t>RK 1,</t>
  </si>
  <si>
    <t>Winterdienst Reinigungsklasse 1 2,3 und 4</t>
  </si>
  <si>
    <t>E.</t>
  </si>
  <si>
    <t>Ausfahrten</t>
  </si>
  <si>
    <t>1 Meister, Entgeltgr.8 (100%)</t>
  </si>
  <si>
    <t>Jahresbruttowert (100%)</t>
  </si>
  <si>
    <t>Jahresbruttowert(100%)</t>
  </si>
  <si>
    <t>12 Raten á  2.843,81 Euro  =34.125,72 Euro</t>
  </si>
  <si>
    <t>"J.D."955</t>
  </si>
  <si>
    <t>"J.D." 4310</t>
  </si>
  <si>
    <t>J.D. 955</t>
  </si>
  <si>
    <t>Bauverwaltung Entgeltgr.6 (1AK je 0,20 VbE)</t>
  </si>
  <si>
    <t>B. Winterdienst Reinigungsklasse 1 "Fußgängerzone" Zusammenfassung mit  Winterdienst Reinigungsklasse 2,3 u. 4</t>
  </si>
  <si>
    <t>2.2  Technikkosten</t>
  </si>
  <si>
    <t>Streugut-Beladung u. Aufbereitung</t>
  </si>
  <si>
    <t xml:space="preserve"> (Sp.10)</t>
  </si>
  <si>
    <t>(Anteil städt. Grundstücke)</t>
  </si>
  <si>
    <t>Gebühr je Frontmeter</t>
  </si>
  <si>
    <t>Rundungsdifferenz (Sp. c ./. e./. f)</t>
  </si>
  <si>
    <t>m)</t>
  </si>
  <si>
    <t>n)</t>
  </si>
  <si>
    <t>Rundungsdifferenz (Sp.c ./. e ./. f )</t>
  </si>
  <si>
    <t>Rundungsdifferenz (Sp. j ./. l ./. m)</t>
  </si>
  <si>
    <t>Rundungsdifferenz (Sp. c ./. e ./. f)</t>
  </si>
  <si>
    <t xml:space="preserve">Gebührenbedarfsberechnung
der Straßenreinigungsgebühren
der Stadt Luckenwalde
2009
</t>
  </si>
  <si>
    <t>Gebührenbedarfsberechnung UA 675 "Straßenreinigung" 2009</t>
  </si>
  <si>
    <t>Plan 2009</t>
  </si>
  <si>
    <t>Gebührenbedarfsberechnung 2009</t>
  </si>
  <si>
    <t>Kosten 2009 insgesamt (Sp.b + e + f + g)</t>
  </si>
  <si>
    <t>Kosten 2009 insgesamt (ohne Winterdienst)</t>
  </si>
  <si>
    <t>abzüglich Kosten 2009 insgesamt</t>
  </si>
  <si>
    <t>RK 2 - Kosten 2009 insgesamt (Sp.b + e+ f + g)</t>
  </si>
  <si>
    <t>RK 3 - Kosten 2009 insgesamt (Sp.i + l + m + n)</t>
  </si>
  <si>
    <t>Kosten 2009 insgesamt  Winterdienst</t>
  </si>
  <si>
    <t>RK 2 - Kosten 2009 insgesamt (Sp.b + e + f + g)</t>
  </si>
  <si>
    <t xml:space="preserve">Kosten 2009 insgesamt </t>
  </si>
  <si>
    <t>Kosten  2009  insgesamt</t>
  </si>
  <si>
    <t xml:space="preserve">Gebührenbedarfsberechnung 2009 </t>
  </si>
  <si>
    <t>Kassenamt Entgeltgr.5 (1AK je 0,05 VbE)</t>
  </si>
  <si>
    <t>551,8 t  á  32,62 Euro/t  =  18.000,00 Euro</t>
  </si>
  <si>
    <t>Terex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</si>
</sst>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\(&quot; DM&quot;#,##0.00\)"/>
    <numFmt numFmtId="176" formatCode="&quot; DM&quot;#,##0.00_);[Red]\(&quot; DM&quot;#,##0.00\)"/>
    <numFmt numFmtId="177" formatCode="#,##0.00\ &quot;EUR&quot;"/>
    <numFmt numFmtId="178" formatCode="#,##0.00_ ;\-#,##0.00\ "/>
    <numFmt numFmtId="179" formatCode="0.00_ ;\-0.00\ "/>
    <numFmt numFmtId="180" formatCode="#,##0\ _c_b_m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0"/>
    </font>
    <font>
      <b/>
      <sz val="6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6"/>
      <color indexed="17"/>
      <name val="Arial"/>
      <family val="2"/>
    </font>
    <font>
      <u val="single"/>
      <sz val="6"/>
      <name val="Arial"/>
      <family val="2"/>
    </font>
    <font>
      <b/>
      <sz val="8"/>
      <color indexed="11"/>
      <name val="Arial"/>
      <family val="2"/>
    </font>
    <font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sz val="8"/>
      <color indexed="11"/>
      <name val="Arial"/>
      <family val="2"/>
    </font>
    <font>
      <sz val="6"/>
      <color indexed="11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 horizontal="center"/>
    </xf>
    <xf numFmtId="173" fontId="5" fillId="0" borderId="0" xfId="15" applyFont="1" applyBorder="1" applyAlignment="1">
      <alignment/>
    </xf>
    <xf numFmtId="173" fontId="5" fillId="0" borderId="1" xfId="15" applyFont="1" applyBorder="1" applyAlignment="1">
      <alignment/>
    </xf>
    <xf numFmtId="0" fontId="5" fillId="0" borderId="0" xfId="0" applyBorder="1" applyAlignment="1">
      <alignment/>
    </xf>
    <xf numFmtId="173" fontId="8" fillId="0" borderId="0" xfId="15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73" fontId="8" fillId="0" borderId="0" xfId="15" applyFont="1" applyBorder="1" applyAlignment="1">
      <alignment/>
    </xf>
    <xf numFmtId="173" fontId="5" fillId="0" borderId="0" xfId="15" applyFont="1" applyBorder="1" applyAlignment="1">
      <alignment horizontal="center"/>
    </xf>
    <xf numFmtId="0" fontId="4" fillId="0" borderId="0" xfId="0" applyFont="1" applyBorder="1" applyAlignment="1">
      <alignment/>
    </xf>
    <xf numFmtId="173" fontId="5" fillId="0" borderId="1" xfId="15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3" fontId="10" fillId="0" borderId="0" xfId="15" applyFont="1" applyBorder="1" applyAlignment="1">
      <alignment horizontal="center"/>
    </xf>
    <xf numFmtId="173" fontId="10" fillId="0" borderId="0" xfId="15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73" fontId="10" fillId="0" borderId="1" xfId="15" applyFont="1" applyBorder="1" applyAlignment="1">
      <alignment horizontal="center"/>
    </xf>
    <xf numFmtId="0" fontId="12" fillId="0" borderId="0" xfId="0" applyBorder="1" applyAlignment="1">
      <alignment/>
    </xf>
    <xf numFmtId="0" fontId="6" fillId="0" borderId="0" xfId="0" applyBorder="1" applyAlignment="1">
      <alignment/>
    </xf>
    <xf numFmtId="0" fontId="6" fillId="0" borderId="0" xfId="0" applyBorder="1" applyAlignment="1">
      <alignment horizontal="center"/>
    </xf>
    <xf numFmtId="0" fontId="6" fillId="0" borderId="0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0" fontId="6" fillId="0" borderId="0" xfId="0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0" xfId="0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173" fontId="10" fillId="0" borderId="6" xfId="15" applyFont="1" applyBorder="1" applyAlignment="1">
      <alignment horizontal="center"/>
    </xf>
    <xf numFmtId="0" fontId="10" fillId="0" borderId="7" xfId="0" applyFont="1" applyBorder="1" applyAlignment="1">
      <alignment/>
    </xf>
    <xf numFmtId="173" fontId="10" fillId="0" borderId="6" xfId="15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173" fontId="10" fillId="0" borderId="6" xfId="15" applyFont="1" applyFill="1" applyBorder="1" applyAlignment="1">
      <alignment/>
    </xf>
    <xf numFmtId="173" fontId="6" fillId="0" borderId="0" xfId="15" applyFill="1" applyBorder="1" applyAlignment="1">
      <alignment/>
    </xf>
    <xf numFmtId="0" fontId="10" fillId="0" borderId="8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175" fontId="13" fillId="0" borderId="0" xfId="0" applyFont="1" applyBorder="1" applyAlignment="1">
      <alignment horizontal="right"/>
    </xf>
    <xf numFmtId="10" fontId="13" fillId="0" borderId="0" xfId="0" applyFont="1" applyBorder="1" applyAlignment="1">
      <alignment horizontal="center"/>
    </xf>
    <xf numFmtId="173" fontId="13" fillId="0" borderId="0" xfId="15" applyFont="1" applyFill="1" applyBorder="1" applyAlignment="1">
      <alignment horizontal="right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173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center" wrapText="1"/>
    </xf>
    <xf numFmtId="10" fontId="9" fillId="0" borderId="2" xfId="0" applyFont="1" applyBorder="1" applyAlignment="1">
      <alignment horizontal="center" wrapText="1"/>
    </xf>
    <xf numFmtId="173" fontId="9" fillId="0" borderId="2" xfId="15" applyFont="1" applyFill="1" applyBorder="1" applyAlignment="1">
      <alignment horizontal="center" wrapText="1"/>
    </xf>
    <xf numFmtId="173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/>
    </xf>
    <xf numFmtId="10" fontId="9" fillId="0" borderId="6" xfId="0" applyFont="1" applyBorder="1" applyAlignment="1">
      <alignment horizontal="center"/>
    </xf>
    <xf numFmtId="173" fontId="9" fillId="0" borderId="6" xfId="15" applyFont="1" applyFill="1" applyBorder="1" applyAlignment="1">
      <alignment horizontal="right"/>
    </xf>
    <xf numFmtId="0" fontId="9" fillId="0" borderId="11" xfId="0" applyFont="1" applyBorder="1" applyAlignment="1">
      <alignment/>
    </xf>
    <xf numFmtId="10" fontId="9" fillId="0" borderId="11" xfId="0" applyFont="1" applyBorder="1" applyAlignment="1">
      <alignment horizontal="center"/>
    </xf>
    <xf numFmtId="173" fontId="9" fillId="0" borderId="11" xfId="15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9" fontId="13" fillId="0" borderId="0" xfId="0" applyNumberFormat="1" applyFont="1" applyBorder="1" applyAlignment="1">
      <alignment/>
    </xf>
    <xf numFmtId="10" fontId="6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/>
    </xf>
    <xf numFmtId="9" fontId="10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13" fillId="0" borderId="0" xfId="0" applyBorder="1" applyAlignment="1">
      <alignment/>
    </xf>
    <xf numFmtId="0" fontId="10" fillId="0" borderId="2" xfId="0" applyFont="1" applyBorder="1" applyAlignment="1">
      <alignment horizontal="center" vertical="top"/>
    </xf>
    <xf numFmtId="10" fontId="6" fillId="0" borderId="0" xfId="0" applyNumberFormat="1" applyFont="1" applyBorder="1" applyAlignment="1">
      <alignment/>
    </xf>
    <xf numFmtId="0" fontId="10" fillId="0" borderId="6" xfId="0" applyFont="1" applyBorder="1" applyAlignment="1">
      <alignment horizontal="center" vertical="top"/>
    </xf>
    <xf numFmtId="0" fontId="10" fillId="0" borderId="0" xfId="0" applyBorder="1" applyAlignment="1">
      <alignment/>
    </xf>
    <xf numFmtId="0" fontId="13" fillId="0" borderId="15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10" fontId="9" fillId="0" borderId="0" xfId="0" applyFont="1" applyBorder="1" applyAlignment="1">
      <alignment horizontal="center" wrapText="1"/>
    </xf>
    <xf numFmtId="173" fontId="9" fillId="0" borderId="0" xfId="15" applyFont="1" applyFill="1" applyBorder="1" applyAlignment="1">
      <alignment horizontal="center" wrapText="1"/>
    </xf>
    <xf numFmtId="10" fontId="9" fillId="0" borderId="0" xfId="0" applyFont="1" applyBorder="1" applyAlignment="1">
      <alignment horizontal="center" vertical="center" wrapText="1"/>
    </xf>
    <xf numFmtId="10" fontId="9" fillId="0" borderId="0" xfId="15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4" fontId="9" fillId="0" borderId="0" xfId="15" applyNumberFormat="1" applyFont="1" applyFill="1" applyBorder="1" applyAlignment="1">
      <alignment horizontal="center"/>
    </xf>
    <xf numFmtId="0" fontId="4" fillId="0" borderId="4" xfId="0" applyBorder="1" applyAlignment="1">
      <alignment horizontal="center"/>
    </xf>
    <xf numFmtId="10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Border="1" applyAlignment="1">
      <alignment/>
    </xf>
    <xf numFmtId="0" fontId="10" fillId="0" borderId="14" xfId="0" applyFont="1" applyBorder="1" applyAlignment="1">
      <alignment horizontal="center"/>
    </xf>
    <xf numFmtId="0" fontId="4" fillId="0" borderId="15" xfId="0" applyBorder="1" applyAlignment="1">
      <alignment/>
    </xf>
    <xf numFmtId="0" fontId="4" fillId="0" borderId="3" xfId="0" applyBorder="1" applyAlignment="1">
      <alignment/>
    </xf>
    <xf numFmtId="0" fontId="4" fillId="0" borderId="4" xfId="0" applyBorder="1" applyAlignment="1">
      <alignment/>
    </xf>
    <xf numFmtId="0" fontId="4" fillId="0" borderId="7" xfId="0" applyBorder="1" applyAlignment="1">
      <alignment/>
    </xf>
    <xf numFmtId="0" fontId="4" fillId="0" borderId="9" xfId="0" applyBorder="1" applyAlignment="1">
      <alignment/>
    </xf>
    <xf numFmtId="0" fontId="4" fillId="0" borderId="1" xfId="0" applyBorder="1" applyAlignment="1">
      <alignment/>
    </xf>
    <xf numFmtId="0" fontId="16" fillId="0" borderId="0" xfId="0" applyFont="1" applyAlignment="1">
      <alignment/>
    </xf>
    <xf numFmtId="0" fontId="9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173" fontId="9" fillId="2" borderId="14" xfId="15" applyFont="1" applyFill="1" applyBorder="1" applyAlignment="1">
      <alignment horizontal="right"/>
    </xf>
    <xf numFmtId="0" fontId="14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75" fontId="13" fillId="2" borderId="13" xfId="0" applyFont="1" applyFill="1" applyBorder="1" applyAlignment="1">
      <alignment horizontal="right"/>
    </xf>
    <xf numFmtId="10" fontId="13" fillId="2" borderId="13" xfId="0" applyFont="1" applyFill="1" applyBorder="1" applyAlignment="1">
      <alignment horizontal="center"/>
    </xf>
    <xf numFmtId="173" fontId="13" fillId="2" borderId="15" xfId="15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4" fillId="2" borderId="0" xfId="0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10" fillId="2" borderId="14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4" fillId="0" borderId="1" xfId="0" applyBorder="1" applyAlignment="1">
      <alignment horizontal="center"/>
    </xf>
    <xf numFmtId="0" fontId="10" fillId="0" borderId="0" xfId="0" applyBorder="1" applyAlignment="1">
      <alignment horizontal="center"/>
    </xf>
    <xf numFmtId="175" fontId="6" fillId="0" borderId="0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75" fontId="18" fillId="0" borderId="12" xfId="0" applyFont="1" applyBorder="1" applyAlignment="1">
      <alignment horizontal="center"/>
    </xf>
    <xf numFmtId="175" fontId="18" fillId="0" borderId="14" xfId="0" applyFont="1" applyBorder="1" applyAlignment="1">
      <alignment horizontal="center"/>
    </xf>
    <xf numFmtId="175" fontId="18" fillId="0" borderId="1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5" fontId="19" fillId="0" borderId="14" xfId="0" applyFont="1" applyBorder="1" applyAlignment="1">
      <alignment horizontal="center"/>
    </xf>
    <xf numFmtId="175" fontId="13" fillId="0" borderId="0" xfId="0" applyFont="1" applyBorder="1" applyAlignment="1">
      <alignment/>
    </xf>
    <xf numFmtId="0" fontId="18" fillId="0" borderId="14" xfId="0" applyFont="1" applyBorder="1" applyAlignment="1">
      <alignment/>
    </xf>
    <xf numFmtId="17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3" fontId="6" fillId="0" borderId="0" xfId="15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19" applyFont="1" applyBorder="1">
      <alignment/>
      <protection locked="0"/>
    </xf>
    <xf numFmtId="0" fontId="10" fillId="0" borderId="7" xfId="19" applyFont="1" applyBorder="1">
      <alignment/>
      <protection locked="0"/>
    </xf>
    <xf numFmtId="0" fontId="9" fillId="2" borderId="7" xfId="19" applyFont="1" applyFill="1" applyBorder="1">
      <alignment/>
      <protection/>
    </xf>
    <xf numFmtId="0" fontId="9" fillId="2" borderId="0" xfId="19" applyFont="1" applyFill="1" applyBorder="1">
      <alignment/>
      <protection locked="0"/>
    </xf>
    <xf numFmtId="0" fontId="10" fillId="0" borderId="0" xfId="19" applyFont="1" applyBorder="1">
      <alignment/>
      <protection/>
    </xf>
    <xf numFmtId="173" fontId="10" fillId="2" borderId="8" xfId="17" applyFont="1" applyFill="1" applyBorder="1" applyAlignment="1">
      <alignment horizontal="left"/>
    </xf>
    <xf numFmtId="175" fontId="10" fillId="0" borderId="6" xfId="19" applyFont="1" applyFill="1" applyBorder="1">
      <alignment/>
      <protection/>
    </xf>
    <xf numFmtId="0" fontId="9" fillId="0" borderId="0" xfId="19" applyFont="1" applyFill="1" applyBorder="1">
      <alignment/>
      <protection locked="0"/>
    </xf>
    <xf numFmtId="0" fontId="9" fillId="0" borderId="7" xfId="19" applyFont="1" applyBorder="1">
      <alignment/>
      <protection/>
    </xf>
    <xf numFmtId="0" fontId="9" fillId="0" borderId="0" xfId="19" applyFont="1" applyBorder="1">
      <alignment/>
      <protection locked="0"/>
    </xf>
    <xf numFmtId="173" fontId="10" fillId="0" borderId="8" xfId="17" applyFont="1" applyFill="1" applyBorder="1" applyAlignment="1">
      <alignment/>
    </xf>
    <xf numFmtId="0" fontId="10" fillId="2" borderId="0" xfId="19" applyFont="1" applyFill="1" applyBorder="1">
      <alignment/>
      <protection locked="0"/>
    </xf>
    <xf numFmtId="0" fontId="10" fillId="0" borderId="0" xfId="19" applyFont="1" applyBorder="1" applyAlignment="1">
      <alignment horizontal="center"/>
      <protection locked="0"/>
    </xf>
    <xf numFmtId="173" fontId="10" fillId="0" borderId="0" xfId="17" applyFont="1" applyBorder="1" applyAlignment="1">
      <alignment horizontal="right"/>
    </xf>
    <xf numFmtId="0" fontId="9" fillId="2" borderId="12" xfId="19" applyFont="1" applyFill="1" applyBorder="1" applyAlignment="1">
      <alignment vertical="center"/>
      <protection locked="0"/>
    </xf>
    <xf numFmtId="0" fontId="10" fillId="2" borderId="13" xfId="19" applyFont="1" applyFill="1" applyBorder="1" applyAlignment="1">
      <alignment vertical="center"/>
      <protection/>
    </xf>
    <xf numFmtId="0" fontId="10" fillId="2" borderId="13" xfId="19" applyFont="1" applyFill="1" applyBorder="1" applyAlignment="1">
      <alignment vertical="center"/>
      <protection locked="0"/>
    </xf>
    <xf numFmtId="0" fontId="13" fillId="2" borderId="13" xfId="0" applyFont="1" applyFill="1" applyBorder="1" applyAlignment="1">
      <alignment/>
    </xf>
    <xf numFmtId="175" fontId="13" fillId="2" borderId="13" xfId="0" applyFont="1" applyFill="1" applyBorder="1" applyAlignment="1">
      <alignment horizontal="right"/>
    </xf>
    <xf numFmtId="10" fontId="13" fillId="2" borderId="15" xfId="0" applyFont="1" applyFill="1" applyBorder="1" applyAlignment="1">
      <alignment horizontal="center"/>
    </xf>
    <xf numFmtId="0" fontId="9" fillId="0" borderId="7" xfId="19" applyFont="1" applyBorder="1">
      <alignment/>
      <protection locked="0"/>
    </xf>
    <xf numFmtId="0" fontId="9" fillId="0" borderId="0" xfId="19" applyFont="1" applyBorder="1">
      <alignment/>
      <protection/>
    </xf>
    <xf numFmtId="0" fontId="9" fillId="0" borderId="7" xfId="19" applyFont="1" applyFill="1" applyBorder="1">
      <alignment/>
      <protection/>
    </xf>
    <xf numFmtId="0" fontId="10" fillId="0" borderId="8" xfId="19" applyFont="1" applyFill="1" applyBorder="1">
      <alignment/>
      <protection locked="0"/>
    </xf>
    <xf numFmtId="9" fontId="10" fillId="0" borderId="0" xfId="19" applyNumberFormat="1" applyFont="1" applyBorder="1" applyAlignment="1">
      <alignment horizontal="center"/>
      <protection locked="0"/>
    </xf>
    <xf numFmtId="0" fontId="9" fillId="0" borderId="3" xfId="19" applyFont="1" applyBorder="1">
      <alignment/>
      <protection locked="0"/>
    </xf>
    <xf numFmtId="0" fontId="9" fillId="0" borderId="4" xfId="19" applyFont="1" applyBorder="1">
      <alignment/>
      <protection/>
    </xf>
    <xf numFmtId="0" fontId="10" fillId="0" borderId="4" xfId="19" applyFont="1" applyBorder="1">
      <alignment/>
      <protection/>
    </xf>
    <xf numFmtId="173" fontId="10" fillId="0" borderId="4" xfId="17" applyFont="1" applyBorder="1" applyAlignment="1">
      <alignment horizontal="right"/>
    </xf>
    <xf numFmtId="0" fontId="10" fillId="0" borderId="9" xfId="19" applyFont="1" applyBorder="1">
      <alignment/>
      <protection locked="0"/>
    </xf>
    <xf numFmtId="0" fontId="10" fillId="0" borderId="1" xfId="19" applyFont="1" applyBorder="1">
      <alignment/>
      <protection/>
    </xf>
    <xf numFmtId="0" fontId="10" fillId="0" borderId="1" xfId="19" applyFont="1" applyBorder="1">
      <alignment/>
      <protection locked="0"/>
    </xf>
    <xf numFmtId="0" fontId="9" fillId="0" borderId="14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 locked="0"/>
    </xf>
    <xf numFmtId="173" fontId="9" fillId="0" borderId="15" xfId="17" applyFont="1" applyFill="1" applyBorder="1" applyAlignment="1">
      <alignment horizontal="center" vertical="center"/>
    </xf>
    <xf numFmtId="173" fontId="13" fillId="0" borderId="0" xfId="15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175" fontId="9" fillId="0" borderId="2" xfId="0" applyFont="1" applyFill="1" applyBorder="1" applyAlignment="1">
      <alignment horizontal="center" vertical="center" wrapText="1"/>
    </xf>
    <xf numFmtId="1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75" fontId="9" fillId="0" borderId="6" xfId="0" applyFont="1" applyFill="1" applyBorder="1" applyAlignment="1">
      <alignment horizontal="center" vertical="center" wrapText="1"/>
    </xf>
    <xf numFmtId="10" fontId="9" fillId="0" borderId="6" xfId="0" applyFont="1" applyFill="1" applyBorder="1" applyAlignment="1">
      <alignment horizontal="center" vertical="center" wrapText="1"/>
    </xf>
    <xf numFmtId="0" fontId="5" fillId="0" borderId="0" xfId="19" applyFont="1" applyBorder="1">
      <alignment/>
      <protection locked="0"/>
    </xf>
    <xf numFmtId="0" fontId="10" fillId="0" borderId="15" xfId="19" applyFont="1" applyBorder="1">
      <alignment/>
      <protection locked="0"/>
    </xf>
    <xf numFmtId="0" fontId="9" fillId="2" borderId="13" xfId="19" applyFont="1" applyFill="1" applyBorder="1" applyAlignment="1">
      <alignment vertical="center"/>
      <protection locked="0"/>
    </xf>
    <xf numFmtId="0" fontId="14" fillId="2" borderId="13" xfId="0" applyFont="1" applyFill="1" applyBorder="1" applyAlignment="1">
      <alignment horizontal="left" vertical="center"/>
    </xf>
    <xf numFmtId="0" fontId="5" fillId="0" borderId="7" xfId="0" applyBorder="1" applyAlignment="1">
      <alignment/>
    </xf>
    <xf numFmtId="0" fontId="4" fillId="0" borderId="7" xfId="0" applyFont="1" applyBorder="1" applyAlignment="1">
      <alignment/>
    </xf>
    <xf numFmtId="173" fontId="5" fillId="0" borderId="13" xfId="15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2" borderId="7" xfId="0" applyFill="1" applyBorder="1" applyAlignment="1">
      <alignment/>
    </xf>
    <xf numFmtId="0" fontId="4" fillId="2" borderId="0" xfId="0" applyFill="1" applyBorder="1" applyAlignment="1">
      <alignment horizontal="center"/>
    </xf>
    <xf numFmtId="0" fontId="17" fillId="0" borderId="7" xfId="0" applyFont="1" applyBorder="1" applyAlignment="1">
      <alignment/>
    </xf>
    <xf numFmtId="0" fontId="4" fillId="2" borderId="7" xfId="0" applyFill="1" applyBorder="1" applyAlignment="1">
      <alignment/>
    </xf>
    <xf numFmtId="173" fontId="5" fillId="2" borderId="0" xfId="15" applyFont="1" applyFill="1" applyBorder="1" applyAlignment="1">
      <alignment/>
    </xf>
    <xf numFmtId="0" fontId="5" fillId="0" borderId="7" xfId="0" applyFont="1" applyBorder="1" applyAlignment="1">
      <alignment/>
    </xf>
    <xf numFmtId="173" fontId="5" fillId="0" borderId="4" xfId="15" applyFont="1" applyBorder="1" applyAlignment="1">
      <alignment/>
    </xf>
    <xf numFmtId="173" fontId="5" fillId="0" borderId="0" xfId="15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173" fontId="5" fillId="0" borderId="4" xfId="15" applyFont="1" applyBorder="1" applyAlignment="1">
      <alignment horizontal="right"/>
    </xf>
    <xf numFmtId="0" fontId="4" fillId="0" borderId="5" xfId="0" applyFont="1" applyBorder="1" applyAlignment="1">
      <alignment/>
    </xf>
    <xf numFmtId="0" fontId="5" fillId="2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173" fontId="4" fillId="0" borderId="0" xfId="15" applyFont="1" applyBorder="1" applyAlignment="1">
      <alignment/>
    </xf>
    <xf numFmtId="1" fontId="4" fillId="0" borderId="0" xfId="0" applyFont="1" applyBorder="1" applyAlignment="1">
      <alignment/>
    </xf>
    <xf numFmtId="1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7" xfId="0" applyNumberFormat="1" applyFont="1" applyBorder="1" applyAlignment="1">
      <alignment/>
    </xf>
    <xf numFmtId="173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4" fillId="2" borderId="0" xfId="0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175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79" fontId="8" fillId="0" borderId="0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73" fontId="4" fillId="2" borderId="0" xfId="15" applyFont="1" applyFill="1" applyBorder="1" applyAlignment="1">
      <alignment horizontal="center"/>
    </xf>
    <xf numFmtId="173" fontId="4" fillId="0" borderId="1" xfId="15" applyFont="1" applyBorder="1" applyAlignment="1">
      <alignment horizontal="center"/>
    </xf>
    <xf numFmtId="0" fontId="4" fillId="0" borderId="3" xfId="0" applyFont="1" applyBorder="1" applyAlignment="1">
      <alignment/>
    </xf>
    <xf numFmtId="173" fontId="8" fillId="2" borderId="0" xfId="15" applyFont="1" applyFill="1" applyBorder="1" applyAlignment="1">
      <alignment horizontal="right" wrapText="1"/>
    </xf>
    <xf numFmtId="0" fontId="4" fillId="0" borderId="5" xfId="0" applyBorder="1" applyAlignment="1">
      <alignment/>
    </xf>
    <xf numFmtId="0" fontId="4" fillId="0" borderId="8" xfId="0" applyBorder="1" applyAlignment="1">
      <alignment/>
    </xf>
    <xf numFmtId="0" fontId="4" fillId="0" borderId="10" xfId="0" applyBorder="1" applyAlignment="1">
      <alignment/>
    </xf>
    <xf numFmtId="0" fontId="4" fillId="2" borderId="8" xfId="0" applyFill="1" applyBorder="1" applyAlignment="1">
      <alignment/>
    </xf>
    <xf numFmtId="173" fontId="11" fillId="0" borderId="0" xfId="15" applyFont="1" applyBorder="1" applyAlignment="1">
      <alignment/>
    </xf>
    <xf numFmtId="173" fontId="10" fillId="0" borderId="0" xfId="15" applyFont="1" applyBorder="1" applyAlignment="1">
      <alignment horizontal="right"/>
    </xf>
    <xf numFmtId="173" fontId="9" fillId="0" borderId="1" xfId="15" applyFont="1" applyBorder="1" applyAlignment="1">
      <alignment/>
    </xf>
    <xf numFmtId="178" fontId="5" fillId="0" borderId="0" xfId="15" applyNumberFormat="1" applyFont="1" applyBorder="1" applyAlignment="1">
      <alignment/>
    </xf>
    <xf numFmtId="173" fontId="8" fillId="2" borderId="0" xfId="15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8" xfId="0" applyFill="1" applyBorder="1" applyAlignment="1">
      <alignment/>
    </xf>
    <xf numFmtId="173" fontId="10" fillId="0" borderId="0" xfId="15" applyNumberFormat="1" applyFont="1" applyBorder="1" applyAlignment="1">
      <alignment/>
    </xf>
    <xf numFmtId="172" fontId="10" fillId="0" borderId="0" xfId="15" applyNumberFormat="1" applyFont="1" applyBorder="1" applyAlignment="1">
      <alignment horizontal="right"/>
    </xf>
    <xf numFmtId="172" fontId="11" fillId="0" borderId="0" xfId="15" applyNumberFormat="1" applyFont="1" applyBorder="1" applyAlignment="1">
      <alignment horizontal="right"/>
    </xf>
    <xf numFmtId="0" fontId="4" fillId="0" borderId="12" xfId="0" applyBorder="1" applyAlignment="1">
      <alignment/>
    </xf>
    <xf numFmtId="49" fontId="4" fillId="0" borderId="7" xfId="0" applyNumberFormat="1" applyFont="1" applyBorder="1" applyAlignment="1">
      <alignment/>
    </xf>
    <xf numFmtId="0" fontId="21" fillId="0" borderId="8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5" fillId="0" borderId="8" xfId="0" applyBorder="1" applyAlignment="1">
      <alignment/>
    </xf>
    <xf numFmtId="0" fontId="10" fillId="0" borderId="12" xfId="19" applyFont="1" applyBorder="1" applyAlignment="1">
      <alignment horizontal="left" vertical="center"/>
      <protection locked="0"/>
    </xf>
    <xf numFmtId="0" fontId="10" fillId="0" borderId="8" xfId="19" applyFont="1" applyBorder="1" applyAlignment="1">
      <alignment horizontal="center"/>
      <protection locked="0"/>
    </xf>
    <xf numFmtId="0" fontId="10" fillId="0" borderId="13" xfId="19" applyFont="1" applyBorder="1">
      <alignment/>
      <protection locked="0"/>
    </xf>
    <xf numFmtId="0" fontId="10" fillId="0" borderId="11" xfId="19" applyFont="1" applyBorder="1" applyAlignment="1">
      <alignment horizontal="center"/>
      <protection locked="0"/>
    </xf>
    <xf numFmtId="173" fontId="10" fillId="0" borderId="10" xfId="17" applyFont="1" applyBorder="1" applyAlignment="1">
      <alignment horizontal="right"/>
    </xf>
    <xf numFmtId="0" fontId="10" fillId="0" borderId="6" xfId="19" applyFont="1" applyBorder="1" applyAlignment="1">
      <alignment horizontal="center"/>
      <protection locked="0"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4" fontId="18" fillId="0" borderId="12" xfId="15" applyNumberFormat="1" applyFont="1" applyBorder="1" applyAlignment="1">
      <alignment/>
    </xf>
    <xf numFmtId="0" fontId="18" fillId="0" borderId="14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175" fontId="18" fillId="0" borderId="0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Border="1" applyAlignment="1">
      <alignment/>
    </xf>
    <xf numFmtId="173" fontId="4" fillId="0" borderId="0" xfId="15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173" fontId="4" fillId="0" borderId="0" xfId="15" applyFont="1" applyBorder="1" applyAlignment="1">
      <alignment horizontal="right"/>
    </xf>
    <xf numFmtId="173" fontId="4" fillId="2" borderId="0" xfId="15" applyFont="1" applyFill="1" applyBorder="1" applyAlignment="1">
      <alignment/>
    </xf>
    <xf numFmtId="10" fontId="4" fillId="0" borderId="0" xfId="0" applyFont="1" applyBorder="1" applyAlignment="1">
      <alignment horizontal="right"/>
    </xf>
    <xf numFmtId="175" fontId="10" fillId="0" borderId="0" xfId="0" applyFont="1" applyBorder="1" applyAlignment="1">
      <alignment/>
    </xf>
    <xf numFmtId="3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2" borderId="0" xfId="0" applyFont="1" applyFill="1" applyBorder="1" applyAlignment="1">
      <alignment/>
    </xf>
    <xf numFmtId="10" fontId="4" fillId="0" borderId="1" xfId="0" applyFont="1" applyBorder="1" applyAlignment="1">
      <alignment horizontal="right"/>
    </xf>
    <xf numFmtId="10" fontId="4" fillId="0" borderId="1" xfId="0" applyFont="1" applyBorder="1" applyAlignment="1">
      <alignment/>
    </xf>
    <xf numFmtId="1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3" fontId="10" fillId="0" borderId="0" xfId="0" applyFont="1" applyBorder="1" applyAlignment="1">
      <alignment horizontal="right"/>
    </xf>
    <xf numFmtId="175" fontId="24" fillId="0" borderId="0" xfId="0" applyFont="1" applyBorder="1" applyAlignment="1">
      <alignment/>
    </xf>
    <xf numFmtId="3" fontId="10" fillId="0" borderId="0" xfId="0" applyFont="1" applyBorder="1" applyAlignment="1">
      <alignment/>
    </xf>
    <xf numFmtId="177" fontId="10" fillId="0" borderId="0" xfId="15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73" fontId="4" fillId="0" borderId="13" xfId="15" applyFont="1" applyBorder="1" applyAlignment="1">
      <alignment horizontal="center"/>
    </xf>
    <xf numFmtId="0" fontId="6" fillId="0" borderId="13" xfId="0" applyFont="1" applyBorder="1" applyAlignment="1">
      <alignment/>
    </xf>
    <xf numFmtId="173" fontId="6" fillId="0" borderId="0" xfId="15" applyFont="1" applyBorder="1" applyAlignment="1">
      <alignment/>
    </xf>
    <xf numFmtId="173" fontId="7" fillId="0" borderId="0" xfId="15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9" fontId="4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18" fillId="0" borderId="14" xfId="15" applyNumberFormat="1" applyFont="1" applyBorder="1" applyAlignment="1">
      <alignment/>
    </xf>
    <xf numFmtId="0" fontId="26" fillId="0" borderId="0" xfId="0" applyFont="1" applyBorder="1" applyAlignment="1">
      <alignment/>
    </xf>
    <xf numFmtId="173" fontId="9" fillId="0" borderId="11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9" fillId="2" borderId="11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73" fontId="27" fillId="0" borderId="1" xfId="15" applyFont="1" applyBorder="1" applyAlignment="1">
      <alignment/>
    </xf>
    <xf numFmtId="3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73" fontId="4" fillId="3" borderId="0" xfId="15" applyFont="1" applyFill="1" applyBorder="1" applyAlignment="1">
      <alignment/>
    </xf>
    <xf numFmtId="173" fontId="5" fillId="3" borderId="0" xfId="15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73" fontId="10" fillId="0" borderId="6" xfId="17" applyFont="1" applyBorder="1" applyAlignment="1">
      <alignment horizontal="right"/>
    </xf>
    <xf numFmtId="173" fontId="10" fillId="0" borderId="6" xfId="17" applyFont="1" applyFill="1" applyBorder="1" applyAlignment="1">
      <alignment/>
    </xf>
    <xf numFmtId="173" fontId="10" fillId="0" borderId="8" xfId="17" applyFont="1" applyFill="1" applyBorder="1" applyAlignment="1">
      <alignment horizontal="left"/>
    </xf>
    <xf numFmtId="10" fontId="4" fillId="0" borderId="0" xfId="0" applyNumberFormat="1" applyFont="1" applyBorder="1" applyAlignment="1">
      <alignment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left" wrapText="1"/>
    </xf>
    <xf numFmtId="9" fontId="28" fillId="0" borderId="6" xfId="0" applyNumberFormat="1" applyFont="1" applyBorder="1" applyAlignment="1">
      <alignment horizontal="center"/>
    </xf>
    <xf numFmtId="173" fontId="28" fillId="0" borderId="6" xfId="15" applyFont="1" applyFill="1" applyBorder="1" applyAlignment="1">
      <alignment/>
    </xf>
    <xf numFmtId="0" fontId="25" fillId="0" borderId="6" xfId="0" applyFont="1" applyBorder="1" applyAlignment="1">
      <alignment horizontal="center"/>
    </xf>
    <xf numFmtId="9" fontId="25" fillId="0" borderId="6" xfId="0" applyNumberFormat="1" applyFont="1" applyBorder="1" applyAlignment="1">
      <alignment/>
    </xf>
    <xf numFmtId="0" fontId="25" fillId="0" borderId="6" xfId="0" applyFont="1" applyBorder="1" applyAlignment="1">
      <alignment/>
    </xf>
    <xf numFmtId="4" fontId="25" fillId="0" borderId="6" xfId="0" applyNumberFormat="1" applyFont="1" applyBorder="1" applyAlignment="1">
      <alignment horizontal="right"/>
    </xf>
    <xf numFmtId="10" fontId="25" fillId="0" borderId="6" xfId="0" applyFont="1" applyBorder="1" applyAlignment="1">
      <alignment horizontal="center"/>
    </xf>
    <xf numFmtId="173" fontId="25" fillId="0" borderId="6" xfId="15" applyFont="1" applyFill="1" applyBorder="1" applyAlignment="1">
      <alignment horizontal="right"/>
    </xf>
    <xf numFmtId="173" fontId="4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15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 horizontal="right"/>
    </xf>
    <xf numFmtId="9" fontId="10" fillId="0" borderId="6" xfId="0" applyNumberFormat="1" applyFont="1" applyBorder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10" fontId="10" fillId="2" borderId="15" xfId="0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9" fillId="2" borderId="6" xfId="15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0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173" fontId="10" fillId="0" borderId="5" xfId="17" applyFont="1" applyFill="1" applyBorder="1" applyAlignment="1">
      <alignment/>
    </xf>
    <xf numFmtId="173" fontId="9" fillId="2" borderId="11" xfId="17" applyFont="1" applyFill="1" applyBorder="1" applyAlignment="1">
      <alignment horizontal="right" vertical="center"/>
    </xf>
    <xf numFmtId="173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center" wrapText="1"/>
    </xf>
    <xf numFmtId="173" fontId="5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10" fontId="5" fillId="2" borderId="14" xfId="0" applyNumberFormat="1" applyFont="1" applyFill="1" applyBorder="1" applyAlignment="1">
      <alignment horizontal="center" vertical="center"/>
    </xf>
    <xf numFmtId="1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1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0" xfId="0" applyFont="1" applyAlignment="1">
      <alignment horizontal="justify"/>
    </xf>
    <xf numFmtId="16" fontId="4" fillId="0" borderId="7" xfId="0" applyNumberFormat="1" applyFont="1" applyBorder="1" applyAlignment="1">
      <alignment/>
    </xf>
    <xf numFmtId="173" fontId="4" fillId="0" borderId="8" xfId="0" applyNumberFormat="1" applyBorder="1" applyAlignment="1">
      <alignment/>
    </xf>
    <xf numFmtId="0" fontId="29" fillId="0" borderId="0" xfId="0" applyFont="1" applyBorder="1" applyAlignment="1">
      <alignment/>
    </xf>
    <xf numFmtId="173" fontId="18" fillId="0" borderId="15" xfId="15" applyNumberFormat="1" applyFont="1" applyBorder="1" applyAlignment="1">
      <alignment/>
    </xf>
    <xf numFmtId="173" fontId="18" fillId="0" borderId="14" xfId="15" applyNumberFormat="1" applyFont="1" applyBorder="1" applyAlignment="1">
      <alignment/>
    </xf>
    <xf numFmtId="0" fontId="30" fillId="0" borderId="13" xfId="0" applyFont="1" applyBorder="1" applyAlignment="1">
      <alignment horizontal="right"/>
    </xf>
    <xf numFmtId="0" fontId="30" fillId="0" borderId="13" xfId="0" applyFont="1" applyBorder="1" applyAlignment="1">
      <alignment/>
    </xf>
    <xf numFmtId="173" fontId="31" fillId="0" borderId="13" xfId="15" applyFont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3" fontId="4" fillId="2" borderId="1" xfId="0" applyFont="1" applyFill="1" applyBorder="1" applyAlignment="1">
      <alignment horizontal="center"/>
    </xf>
    <xf numFmtId="173" fontId="4" fillId="2" borderId="1" xfId="15" applyFont="1" applyFill="1" applyBorder="1" applyAlignment="1">
      <alignment horizontal="center"/>
    </xf>
    <xf numFmtId="0" fontId="4" fillId="2" borderId="1" xfId="0" applyFill="1" applyBorder="1" applyAlignment="1">
      <alignment horizontal="center"/>
    </xf>
    <xf numFmtId="173" fontId="5" fillId="2" borderId="1" xfId="15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73" fontId="8" fillId="2" borderId="1" xfId="15" applyFont="1" applyFill="1" applyBorder="1" applyAlignment="1">
      <alignment horizontal="right" wrapText="1"/>
    </xf>
    <xf numFmtId="0" fontId="4" fillId="2" borderId="10" xfId="0" applyFill="1" applyBorder="1" applyAlignment="1">
      <alignment/>
    </xf>
    <xf numFmtId="0" fontId="4" fillId="0" borderId="12" xfId="0" applyFont="1" applyBorder="1" applyAlignment="1">
      <alignment/>
    </xf>
    <xf numFmtId="1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173" fontId="4" fillId="2" borderId="13" xfId="15" applyFont="1" applyFill="1" applyBorder="1" applyAlignment="1">
      <alignment/>
    </xf>
    <xf numFmtId="173" fontId="5" fillId="2" borderId="13" xfId="15" applyFont="1" applyFill="1" applyBorder="1" applyAlignment="1">
      <alignment/>
    </xf>
    <xf numFmtId="173" fontId="28" fillId="0" borderId="6" xfId="15" applyFont="1" applyBorder="1" applyAlignment="1">
      <alignment horizontal="center"/>
    </xf>
    <xf numFmtId="173" fontId="27" fillId="0" borderId="0" xfId="15" applyFont="1" applyBorder="1" applyAlignment="1">
      <alignment/>
    </xf>
    <xf numFmtId="0" fontId="4" fillId="0" borderId="9" xfId="0" applyFont="1" applyBorder="1" applyAlignment="1">
      <alignment wrapText="1"/>
    </xf>
    <xf numFmtId="4" fontId="18" fillId="0" borderId="12" xfId="0" applyNumberFormat="1" applyFont="1" applyBorder="1" applyAlignment="1">
      <alignment/>
    </xf>
    <xf numFmtId="173" fontId="18" fillId="0" borderId="14" xfId="15" applyFont="1" applyBorder="1" applyAlignment="1">
      <alignment/>
    </xf>
    <xf numFmtId="173" fontId="18" fillId="0" borderId="15" xfId="15" applyFont="1" applyBorder="1" applyAlignment="1">
      <alignment/>
    </xf>
    <xf numFmtId="4" fontId="18" fillId="0" borderId="15" xfId="15" applyNumberFormat="1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15" xfId="0" applyNumberFormat="1" applyFont="1" applyBorder="1" applyAlignment="1">
      <alignment horizontal="right"/>
    </xf>
    <xf numFmtId="4" fontId="18" fillId="0" borderId="14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173" fontId="4" fillId="0" borderId="0" xfId="15" applyFont="1" applyBorder="1" applyAlignment="1">
      <alignment horizontal="center"/>
    </xf>
    <xf numFmtId="173" fontId="4" fillId="2" borderId="0" xfId="15" applyFont="1" applyFill="1" applyBorder="1" applyAlignment="1">
      <alignment horizontal="right"/>
    </xf>
    <xf numFmtId="10" fontId="9" fillId="0" borderId="11" xfId="0" applyFont="1" applyBorder="1" applyAlignment="1">
      <alignment horizontal="center" vertical="center" wrapText="1"/>
    </xf>
    <xf numFmtId="10" fontId="9" fillId="0" borderId="11" xfId="15" applyNumberFormat="1" applyFont="1" applyFill="1" applyBorder="1" applyAlignment="1">
      <alignment horizontal="center" vertical="center" wrapText="1"/>
    </xf>
    <xf numFmtId="3" fontId="10" fillId="0" borderId="0" xfId="19" applyNumberFormat="1" applyFont="1" applyBorder="1" applyAlignment="1">
      <alignment horizontal="center"/>
      <protection locked="0"/>
    </xf>
    <xf numFmtId="177" fontId="10" fillId="0" borderId="0" xfId="19" applyNumberFormat="1" applyFont="1" applyBorder="1" applyAlignment="1">
      <alignment horizontal="center"/>
      <protection locked="0"/>
    </xf>
    <xf numFmtId="9" fontId="10" fillId="0" borderId="0" xfId="19" applyNumberFormat="1" applyFont="1" applyBorder="1" applyAlignment="1">
      <alignment horizontal="center"/>
      <protection/>
    </xf>
    <xf numFmtId="0" fontId="10" fillId="0" borderId="7" xfId="19" applyFont="1" applyBorder="1">
      <alignment/>
      <protection/>
    </xf>
    <xf numFmtId="180" fontId="10" fillId="0" borderId="0" xfId="19" applyNumberFormat="1" applyFont="1" applyBorder="1" applyAlignment="1">
      <alignment horizontal="center"/>
      <protection locked="0"/>
    </xf>
    <xf numFmtId="173" fontId="10" fillId="0" borderId="2" xfId="15" applyFont="1" applyBorder="1" applyAlignment="1">
      <alignment vertical="top"/>
    </xf>
    <xf numFmtId="173" fontId="10" fillId="0" borderId="6" xfId="15" applyFont="1" applyBorder="1" applyAlignment="1">
      <alignment vertical="top"/>
    </xf>
    <xf numFmtId="173" fontId="9" fillId="2" borderId="14" xfId="15" applyFont="1" applyFill="1" applyBorder="1" applyAlignment="1">
      <alignment vertical="top"/>
    </xf>
    <xf numFmtId="4" fontId="10" fillId="0" borderId="11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10" fontId="5" fillId="0" borderId="14" xfId="0" applyFont="1" applyBorder="1" applyAlignment="1">
      <alignment/>
    </xf>
    <xf numFmtId="0" fontId="4" fillId="0" borderId="3" xfId="0" applyFont="1" applyBorder="1" applyAlignment="1">
      <alignment horizontal="center"/>
    </xf>
    <xf numFmtId="10" fontId="5" fillId="2" borderId="11" xfId="0" applyFont="1" applyFill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1" fontId="4" fillId="2" borderId="0" xfId="0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3" fontId="10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73" fontId="9" fillId="0" borderId="9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Dezimal_IM2130" xfId="17"/>
    <cellStyle name="Percent" xfId="18"/>
    <cellStyle name="Standard_IM2130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326</xdr:row>
      <xdr:rowOff>0</xdr:rowOff>
    </xdr:from>
    <xdr:to>
      <xdr:col>14</xdr:col>
      <xdr:colOff>504825</xdr:colOff>
      <xdr:row>326</xdr:row>
      <xdr:rowOff>0</xdr:rowOff>
    </xdr:to>
    <xdr:sp>
      <xdr:nvSpPr>
        <xdr:cNvPr id="1" name="Rectangle 19"/>
        <xdr:cNvSpPr>
          <a:spLocks/>
        </xdr:cNvSpPr>
      </xdr:nvSpPr>
      <xdr:spPr>
        <a:xfrm>
          <a:off x="1838325" y="52806600"/>
          <a:ext cx="5638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"/>
  <sheetViews>
    <sheetView workbookViewId="0" topLeftCell="A1">
      <selection activeCell="B3" sqref="B3"/>
    </sheetView>
  </sheetViews>
  <sheetFormatPr defaultColWidth="11.421875" defaultRowHeight="12.75"/>
  <cols>
    <col min="1" max="1" width="10.7109375" style="0" customWidth="1"/>
    <col min="2" max="2" width="65.28125" style="0" customWidth="1"/>
    <col min="3" max="3" width="10.7109375" style="0" customWidth="1"/>
    <col min="7" max="7" width="10.57421875" style="0" customWidth="1"/>
  </cols>
  <sheetData>
    <row r="1" ht="114.75" customHeight="1"/>
    <row r="2" ht="202.5">
      <c r="B2" s="323" t="s">
        <v>456</v>
      </c>
    </row>
    <row r="3" ht="15.75">
      <c r="B3" s="50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B15" sqref="B15"/>
    </sheetView>
  </sheetViews>
  <sheetFormatPr defaultColWidth="11.421875" defaultRowHeight="12.75"/>
  <cols>
    <col min="1" max="1" width="15.00390625" style="141" customWidth="1"/>
    <col min="2" max="2" width="9.140625" style="141" customWidth="1"/>
    <col min="3" max="3" width="62.421875" style="141" customWidth="1"/>
    <col min="4" max="4" width="9.00390625" style="141" customWidth="1"/>
    <col min="5" max="5" width="15.00390625" style="141" customWidth="1"/>
    <col min="6" max="6" width="17.421875" style="141" customWidth="1"/>
    <col min="7" max="16384" width="15.00390625" style="141" customWidth="1"/>
  </cols>
  <sheetData>
    <row r="1" ht="14.25">
      <c r="A1" s="141" t="s">
        <v>256</v>
      </c>
    </row>
    <row r="5" spans="1:3" ht="14.25">
      <c r="A5" s="141" t="s">
        <v>257</v>
      </c>
      <c r="C5" s="141" t="s">
        <v>457</v>
      </c>
    </row>
    <row r="7" spans="1:3" ht="14.25">
      <c r="A7" s="141" t="s">
        <v>258</v>
      </c>
      <c r="C7" s="141" t="s">
        <v>270</v>
      </c>
    </row>
    <row r="9" spans="1:3" ht="28.5">
      <c r="A9" s="141" t="s">
        <v>399</v>
      </c>
      <c r="C9" s="440" t="s">
        <v>444</v>
      </c>
    </row>
    <row r="11" spans="1:3" ht="14.25">
      <c r="A11" s="141" t="s">
        <v>400</v>
      </c>
      <c r="C11" s="141" t="s">
        <v>268</v>
      </c>
    </row>
    <row r="12" ht="14.25">
      <c r="C12" s="141" t="s">
        <v>269</v>
      </c>
    </row>
    <row r="14" spans="1:3" ht="14.25">
      <c r="A14" s="141" t="s">
        <v>401</v>
      </c>
      <c r="C14" s="141" t="s">
        <v>259</v>
      </c>
    </row>
    <row r="16" spans="1:3" ht="14.25">
      <c r="A16" s="141" t="s">
        <v>402</v>
      </c>
      <c r="C16" s="141" t="s">
        <v>261</v>
      </c>
    </row>
    <row r="18" spans="1:3" ht="14.25">
      <c r="A18" s="141" t="s">
        <v>402</v>
      </c>
      <c r="B18" s="141" t="s">
        <v>263</v>
      </c>
      <c r="C18" s="141" t="s">
        <v>264</v>
      </c>
    </row>
    <row r="20" spans="1:3" ht="14.25">
      <c r="A20" s="141" t="s">
        <v>403</v>
      </c>
      <c r="C20" s="141" t="s">
        <v>265</v>
      </c>
    </row>
    <row r="21" ht="14.25">
      <c r="C21" s="141" t="s">
        <v>266</v>
      </c>
    </row>
    <row r="23" spans="1:3" ht="14.25">
      <c r="A23" s="141" t="s">
        <v>404</v>
      </c>
      <c r="C23" s="141" t="s">
        <v>407</v>
      </c>
    </row>
    <row r="25" spans="1:3" ht="14.25">
      <c r="A25" s="141" t="s">
        <v>260</v>
      </c>
      <c r="C25" s="141" t="s">
        <v>406</v>
      </c>
    </row>
    <row r="26" ht="14.25">
      <c r="C26" s="141" t="s">
        <v>267</v>
      </c>
    </row>
    <row r="28" spans="1:3" ht="14.25">
      <c r="A28" s="141" t="s">
        <v>262</v>
      </c>
      <c r="C28" s="141" t="s">
        <v>405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&amp;R25.09.2008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25">
      <pane xSplit="2" topLeftCell="C1" activePane="topRight" state="frozen"/>
      <selection pane="topLeft" activeCell="G407" sqref="G407"/>
      <selection pane="topRight" activeCell="C67" sqref="C67"/>
    </sheetView>
  </sheetViews>
  <sheetFormatPr defaultColWidth="11.421875" defaultRowHeight="12.75"/>
  <cols>
    <col min="1" max="1" width="6.8515625" style="66" customWidth="1"/>
    <col min="2" max="2" width="26.8515625" style="66" customWidth="1"/>
    <col min="3" max="9" width="10.7109375" style="66" customWidth="1"/>
    <col min="10" max="10" width="10.7109375" style="171" customWidth="1"/>
    <col min="11" max="11" width="12.421875" style="171" customWidth="1"/>
    <col min="12" max="12" width="13.8515625" style="66" customWidth="1"/>
    <col min="13" max="16384" width="11.00390625" style="66" customWidth="1"/>
  </cols>
  <sheetData>
    <row r="1" spans="1:7" ht="18.75" customHeight="1">
      <c r="A1" s="55" t="s">
        <v>469</v>
      </c>
      <c r="G1" s="55" t="s">
        <v>286</v>
      </c>
    </row>
    <row r="2" ht="8.25"/>
    <row r="3" ht="8.25">
      <c r="A3" s="69" t="s">
        <v>287</v>
      </c>
    </row>
    <row r="4" ht="8.25"/>
    <row r="5" spans="1:10" ht="9.75">
      <c r="A5" s="172" t="s">
        <v>288</v>
      </c>
      <c r="B5" s="172" t="s">
        <v>289</v>
      </c>
      <c r="C5" s="173" t="s">
        <v>458</v>
      </c>
      <c r="D5" s="511" t="s">
        <v>290</v>
      </c>
      <c r="E5" s="508"/>
      <c r="F5" s="512"/>
      <c r="G5" s="511" t="s">
        <v>291</v>
      </c>
      <c r="H5" s="512"/>
      <c r="I5" s="174" t="s">
        <v>292</v>
      </c>
      <c r="J5" s="172" t="s">
        <v>293</v>
      </c>
    </row>
    <row r="6" spans="1:10" ht="9.75">
      <c r="A6" s="175"/>
      <c r="B6" s="176"/>
      <c r="C6" s="177"/>
      <c r="D6" s="178"/>
      <c r="E6" s="509"/>
      <c r="F6" s="510"/>
      <c r="G6" s="178"/>
      <c r="H6" s="379"/>
      <c r="I6" s="179" t="s">
        <v>294</v>
      </c>
      <c r="J6" s="175" t="s">
        <v>295</v>
      </c>
    </row>
    <row r="7" spans="1:10" ht="9.75">
      <c r="A7" s="176"/>
      <c r="B7" s="176"/>
      <c r="C7" s="177"/>
      <c r="D7" s="176"/>
      <c r="E7" s="180" t="s">
        <v>282</v>
      </c>
      <c r="F7" s="180"/>
      <c r="G7" s="176"/>
      <c r="H7" s="180"/>
      <c r="I7" s="179" t="s">
        <v>296</v>
      </c>
      <c r="J7" s="176"/>
    </row>
    <row r="8" spans="1:10" ht="9.75">
      <c r="A8" s="181"/>
      <c r="B8" s="182"/>
      <c r="C8" s="183" t="s">
        <v>297</v>
      </c>
      <c r="D8" s="181" t="s">
        <v>298</v>
      </c>
      <c r="E8" s="181" t="s">
        <v>168</v>
      </c>
      <c r="F8" s="181" t="s">
        <v>169</v>
      </c>
      <c r="G8" s="181" t="s">
        <v>299</v>
      </c>
      <c r="H8" s="181" t="s">
        <v>170</v>
      </c>
      <c r="I8" s="184" t="s">
        <v>300</v>
      </c>
      <c r="J8" s="181" t="s">
        <v>301</v>
      </c>
    </row>
    <row r="9" spans="1:10" s="13" customFormat="1" ht="9.75">
      <c r="A9" s="185" t="s">
        <v>302</v>
      </c>
      <c r="B9" s="185" t="s">
        <v>303</v>
      </c>
      <c r="C9" s="186" t="s">
        <v>304</v>
      </c>
      <c r="D9" s="187" t="s">
        <v>305</v>
      </c>
      <c r="E9" s="187" t="s">
        <v>306</v>
      </c>
      <c r="F9" s="187" t="s">
        <v>307</v>
      </c>
      <c r="G9" s="187" t="s">
        <v>308</v>
      </c>
      <c r="H9" s="187" t="s">
        <v>309</v>
      </c>
      <c r="I9" s="188" t="s">
        <v>310</v>
      </c>
      <c r="J9" s="187" t="s">
        <v>311</v>
      </c>
    </row>
    <row r="10" spans="1:11" s="69" customFormat="1" ht="12" customHeight="1">
      <c r="A10" s="189"/>
      <c r="B10" s="189"/>
      <c r="C10" s="190"/>
      <c r="D10" s="191"/>
      <c r="E10" s="191" t="s">
        <v>312</v>
      </c>
      <c r="F10" s="191" t="s">
        <v>313</v>
      </c>
      <c r="G10" s="191"/>
      <c r="H10" s="191" t="s">
        <v>314</v>
      </c>
      <c r="I10" s="192" t="s">
        <v>315</v>
      </c>
      <c r="J10" s="193" t="s">
        <v>316</v>
      </c>
      <c r="K10" s="194"/>
    </row>
    <row r="11" spans="1:11" s="69" customFormat="1" ht="12" customHeight="1">
      <c r="A11" s="185">
        <v>46100</v>
      </c>
      <c r="B11" s="195" t="s">
        <v>376</v>
      </c>
      <c r="C11" s="471">
        <v>4400</v>
      </c>
      <c r="D11" s="472">
        <f>SUM(E11:F11)</f>
        <v>0</v>
      </c>
      <c r="E11" s="472">
        <v>0</v>
      </c>
      <c r="F11" s="472">
        <v>0</v>
      </c>
      <c r="G11" s="472">
        <v>4400</v>
      </c>
      <c r="H11" s="472">
        <v>4400</v>
      </c>
      <c r="I11" s="444">
        <v>0</v>
      </c>
      <c r="J11" s="445">
        <v>0</v>
      </c>
      <c r="K11" s="194"/>
    </row>
    <row r="12" spans="1:10" ht="12" customHeight="1">
      <c r="A12" s="185">
        <v>53300</v>
      </c>
      <c r="B12" s="195" t="s">
        <v>317</v>
      </c>
      <c r="C12" s="471">
        <v>34200</v>
      </c>
      <c r="D12" s="472">
        <f>SUM(E12:F12)</f>
        <v>31012.550000000003</v>
      </c>
      <c r="E12" s="472">
        <v>0</v>
      </c>
      <c r="F12" s="472">
        <f>ROUND(C12*90.68%,2)-0.01</f>
        <v>31012.550000000003</v>
      </c>
      <c r="G12" s="472">
        <f>SUM(H12:H12)</f>
        <v>379.62</v>
      </c>
      <c r="H12" s="472">
        <f>ROUND(C12*1.11%,2)</f>
        <v>379.62</v>
      </c>
      <c r="I12" s="444">
        <f>ROUND(C12*4.31%,2)+0.01</f>
        <v>1474.03</v>
      </c>
      <c r="J12" s="444">
        <f>ROUND(C12*3.9%,2)</f>
        <v>1333.8</v>
      </c>
    </row>
    <row r="13" spans="1:12" ht="12" customHeight="1">
      <c r="A13" s="185">
        <v>55100</v>
      </c>
      <c r="B13" s="195" t="s">
        <v>318</v>
      </c>
      <c r="C13" s="471">
        <v>5000</v>
      </c>
      <c r="D13" s="472">
        <v>0</v>
      </c>
      <c r="E13" s="472">
        <v>0</v>
      </c>
      <c r="F13" s="472">
        <v>0</v>
      </c>
      <c r="G13" s="472">
        <f aca="true" t="shared" si="0" ref="G13:G18">SUM(H13:H13)</f>
        <v>5000</v>
      </c>
      <c r="H13" s="472">
        <f>ROUND(C13*100%,2)</f>
        <v>5000</v>
      </c>
      <c r="I13" s="444">
        <v>0</v>
      </c>
      <c r="J13" s="445">
        <v>0</v>
      </c>
      <c r="K13" s="66"/>
      <c r="L13" s="324"/>
    </row>
    <row r="14" spans="1:10" ht="12" customHeight="1">
      <c r="A14" s="185">
        <v>55101</v>
      </c>
      <c r="B14" s="195" t="s">
        <v>66</v>
      </c>
      <c r="C14" s="471">
        <v>4500</v>
      </c>
      <c r="D14" s="472">
        <f>SUM(E14:F14)</f>
        <v>4080.6</v>
      </c>
      <c r="E14" s="472">
        <v>0</v>
      </c>
      <c r="F14" s="472">
        <f>ROUND(C14*90.68%,2)</f>
        <v>4080.6</v>
      </c>
      <c r="G14" s="472">
        <f t="shared" si="0"/>
        <v>49.95</v>
      </c>
      <c r="H14" s="472">
        <f>ROUND(C14*1.11%,2)</f>
        <v>49.95</v>
      </c>
      <c r="I14" s="444">
        <f>ROUND(C14*4.31%,2)</f>
        <v>193.95</v>
      </c>
      <c r="J14" s="444">
        <f>ROUND(C14*3.9%,2)</f>
        <v>175.5</v>
      </c>
    </row>
    <row r="15" spans="1:10" ht="12" customHeight="1">
      <c r="A15" s="185">
        <v>55200</v>
      </c>
      <c r="B15" s="195" t="s">
        <v>319</v>
      </c>
      <c r="C15" s="471">
        <v>15000</v>
      </c>
      <c r="D15" s="472">
        <f>SUM(E15:F15)</f>
        <v>13602</v>
      </c>
      <c r="E15" s="472">
        <v>0</v>
      </c>
      <c r="F15" s="472">
        <f>ROUND(C15*90.68%,2)</f>
        <v>13602</v>
      </c>
      <c r="G15" s="472">
        <f t="shared" si="0"/>
        <v>166.5</v>
      </c>
      <c r="H15" s="472">
        <f>ROUND(C15*1.11%,2)</f>
        <v>166.5</v>
      </c>
      <c r="I15" s="444">
        <f>ROUND(C15*4.31%,2)</f>
        <v>646.5</v>
      </c>
      <c r="J15" s="444">
        <f>ROUND(C15*3.9%,2)</f>
        <v>585</v>
      </c>
    </row>
    <row r="16" spans="1:10" ht="12" customHeight="1">
      <c r="A16" s="185">
        <v>55300</v>
      </c>
      <c r="B16" s="195" t="s">
        <v>70</v>
      </c>
      <c r="C16" s="471">
        <v>300</v>
      </c>
      <c r="D16" s="472">
        <f>SUM(E16:F16)</f>
        <v>272.04</v>
      </c>
      <c r="E16" s="472">
        <v>0</v>
      </c>
      <c r="F16" s="472">
        <f>ROUND(C16*90.68%,2)</f>
        <v>272.04</v>
      </c>
      <c r="G16" s="472">
        <f t="shared" si="0"/>
        <v>3.33</v>
      </c>
      <c r="H16" s="472">
        <f>ROUND(C16*1.11%,2)</f>
        <v>3.33</v>
      </c>
      <c r="I16" s="444">
        <f>ROUND(C16*4.31%,2)</f>
        <v>12.93</v>
      </c>
      <c r="J16" s="444">
        <f>ROUND(C16*3.9%,2)</f>
        <v>11.7</v>
      </c>
    </row>
    <row r="17" spans="1:10" ht="12" customHeight="1">
      <c r="A17" s="185">
        <v>55400</v>
      </c>
      <c r="B17" s="195" t="s">
        <v>320</v>
      </c>
      <c r="C17" s="471">
        <v>600</v>
      </c>
      <c r="D17" s="472">
        <f>SUM(E17:F17)</f>
        <v>544.08</v>
      </c>
      <c r="E17" s="472">
        <v>0</v>
      </c>
      <c r="F17" s="472">
        <f>ROUND(C17*90.68%,2)</f>
        <v>544.08</v>
      </c>
      <c r="G17" s="472">
        <f t="shared" si="0"/>
        <v>6.66</v>
      </c>
      <c r="H17" s="472">
        <f>ROUND(C17*1.11%,2)</f>
        <v>6.66</v>
      </c>
      <c r="I17" s="444">
        <f>ROUND(C17*4.31%,2)</f>
        <v>25.86</v>
      </c>
      <c r="J17" s="444">
        <f>ROUND(C17*3.9%,2)</f>
        <v>23.4</v>
      </c>
    </row>
    <row r="18" spans="1:10" ht="12" customHeight="1">
      <c r="A18" s="185">
        <v>57000</v>
      </c>
      <c r="B18" s="195" t="s">
        <v>321</v>
      </c>
      <c r="C18" s="471">
        <v>21000</v>
      </c>
      <c r="D18" s="472">
        <v>0</v>
      </c>
      <c r="E18" s="472">
        <v>0</v>
      </c>
      <c r="F18" s="472">
        <v>0</v>
      </c>
      <c r="G18" s="472">
        <f t="shared" si="0"/>
        <v>21000</v>
      </c>
      <c r="H18" s="472">
        <f>ROUND(C18*100%,2)</f>
        <v>21000</v>
      </c>
      <c r="I18" s="444">
        <v>0</v>
      </c>
      <c r="J18" s="445">
        <v>0</v>
      </c>
    </row>
    <row r="19" spans="1:10" ht="12" customHeight="1">
      <c r="A19" s="185">
        <v>57200</v>
      </c>
      <c r="B19" s="195" t="s">
        <v>145</v>
      </c>
      <c r="C19" s="471">
        <v>7000</v>
      </c>
      <c r="D19" s="472">
        <f>SUM(E19:F19)</f>
        <v>2800</v>
      </c>
      <c r="E19" s="472">
        <v>2800</v>
      </c>
      <c r="F19" s="472">
        <v>0</v>
      </c>
      <c r="G19" s="472">
        <v>4200</v>
      </c>
      <c r="H19" s="472">
        <v>4200</v>
      </c>
      <c r="I19" s="444">
        <v>0</v>
      </c>
      <c r="J19" s="445">
        <v>0</v>
      </c>
    </row>
    <row r="20" spans="1:12" ht="12" customHeight="1">
      <c r="A20" s="185">
        <v>58900</v>
      </c>
      <c r="B20" s="195" t="s">
        <v>322</v>
      </c>
      <c r="C20" s="471">
        <v>18000</v>
      </c>
      <c r="D20" s="472">
        <f>SUM(E20:F20)</f>
        <v>16322.4</v>
      </c>
      <c r="E20" s="472">
        <v>0</v>
      </c>
      <c r="F20" s="472">
        <f>ROUND(C20*90.68%,2)</f>
        <v>16322.4</v>
      </c>
      <c r="G20" s="472">
        <f>SUM(H20:H20)</f>
        <v>199.8</v>
      </c>
      <c r="H20" s="472">
        <f>ROUND(C20*1.11%,2)</f>
        <v>199.8</v>
      </c>
      <c r="I20" s="444">
        <f>ROUND(C20*4.31%,2)</f>
        <v>775.8</v>
      </c>
      <c r="J20" s="444">
        <f>ROUND(C20*3.9%,2)</f>
        <v>702</v>
      </c>
      <c r="L20" s="196"/>
    </row>
    <row r="21" spans="1:12" ht="12" customHeight="1">
      <c r="A21" s="185">
        <v>67900</v>
      </c>
      <c r="B21" s="195" t="s">
        <v>323</v>
      </c>
      <c r="C21" s="471">
        <f>SUM(D21+H21+I21+J21)</f>
        <v>195198.96</v>
      </c>
      <c r="D21" s="472">
        <f>SUM(E21+F21)</f>
        <v>121157.5</v>
      </c>
      <c r="E21" s="472">
        <v>13668.67</v>
      </c>
      <c r="F21" s="472">
        <v>107488.83</v>
      </c>
      <c r="G21" s="472">
        <v>69756.93</v>
      </c>
      <c r="H21" s="472">
        <v>69756.93</v>
      </c>
      <c r="I21" s="472">
        <v>2074.94</v>
      </c>
      <c r="J21" s="472">
        <v>2209.59</v>
      </c>
      <c r="L21" s="196"/>
    </row>
    <row r="22" spans="1:10" ht="12" customHeight="1">
      <c r="A22" s="185">
        <v>68000</v>
      </c>
      <c r="B22" s="195" t="s">
        <v>179</v>
      </c>
      <c r="C22" s="471">
        <v>3346.23</v>
      </c>
      <c r="D22" s="472">
        <f>SUM(E22:F22)</f>
        <v>0</v>
      </c>
      <c r="E22" s="472">
        <v>0</v>
      </c>
      <c r="F22" s="472">
        <v>0</v>
      </c>
      <c r="G22" s="472">
        <f>SUM(H22:H22)</f>
        <v>3346.23</v>
      </c>
      <c r="H22" s="472">
        <v>3346.23</v>
      </c>
      <c r="I22" s="473">
        <v>0</v>
      </c>
      <c r="J22" s="472">
        <v>0</v>
      </c>
    </row>
    <row r="23" spans="1:10" ht="12" customHeight="1">
      <c r="A23" s="185">
        <v>68500</v>
      </c>
      <c r="B23" s="195" t="s">
        <v>180</v>
      </c>
      <c r="C23" s="471">
        <v>903.76</v>
      </c>
      <c r="D23" s="472">
        <f>SUM(E23:F23)</f>
        <v>0</v>
      </c>
      <c r="E23" s="472">
        <v>0</v>
      </c>
      <c r="F23" s="472">
        <v>0</v>
      </c>
      <c r="G23" s="472">
        <f>SUM(H23:H23)</f>
        <v>903.76</v>
      </c>
      <c r="H23" s="472">
        <v>903.76</v>
      </c>
      <c r="I23" s="473">
        <v>0</v>
      </c>
      <c r="J23" s="472">
        <v>0</v>
      </c>
    </row>
    <row r="24" spans="1:11" ht="9">
      <c r="A24" s="185"/>
      <c r="B24" s="195" t="s">
        <v>167</v>
      </c>
      <c r="C24" s="471">
        <f>SUM(C11:C23)</f>
        <v>309448.94999999995</v>
      </c>
      <c r="D24" s="471">
        <f>SUM(D12:D21)+SUM(D22:D23)</f>
        <v>189791.16999999998</v>
      </c>
      <c r="E24" s="471">
        <f>SUM(E11:E23)</f>
        <v>16468.67</v>
      </c>
      <c r="F24" s="471">
        <f>SUM(F11:F23)</f>
        <v>173322.5</v>
      </c>
      <c r="G24" s="471">
        <f>SUM(G11:G21)+SUM(G22:G23)</f>
        <v>109412.78</v>
      </c>
      <c r="H24" s="471">
        <f>SUM(H11:H23)</f>
        <v>109412.77999999998</v>
      </c>
      <c r="I24" s="471">
        <f>SUM(I12:I21)+SUM(I22:I23)</f>
        <v>5204.01</v>
      </c>
      <c r="J24" s="471">
        <f>SUM(J12:J21)+SUM(J22:J23)</f>
        <v>5040.99</v>
      </c>
      <c r="K24" s="66"/>
    </row>
    <row r="25" spans="1:10" ht="8.25">
      <c r="A25" s="197"/>
      <c r="C25" s="198"/>
      <c r="D25" s="198"/>
      <c r="E25" s="198"/>
      <c r="F25" s="198"/>
      <c r="G25" s="198"/>
      <c r="H25" s="198"/>
      <c r="I25" s="198"/>
      <c r="J25" s="198"/>
    </row>
    <row r="26" spans="1:10" ht="9">
      <c r="A26" s="320" t="s">
        <v>324</v>
      </c>
      <c r="C26" s="198"/>
      <c r="D26" s="198"/>
      <c r="E26" s="198"/>
      <c r="F26" s="198"/>
      <c r="G26" s="198"/>
      <c r="H26" s="198"/>
      <c r="I26" s="198"/>
      <c r="J26" s="198"/>
    </row>
    <row r="27" spans="1:10" ht="8.25">
      <c r="A27" s="199" t="s">
        <v>282</v>
      </c>
      <c r="C27" s="198"/>
      <c r="D27" s="198"/>
      <c r="E27" s="198"/>
      <c r="F27" s="198"/>
      <c r="G27" s="198"/>
      <c r="H27" s="198"/>
      <c r="I27" s="198"/>
      <c r="J27" s="198"/>
    </row>
    <row r="28" spans="1:10" ht="9">
      <c r="A28" s="172" t="s">
        <v>288</v>
      </c>
      <c r="B28" s="172" t="s">
        <v>289</v>
      </c>
      <c r="C28" s="173" t="s">
        <v>458</v>
      </c>
      <c r="D28" s="173" t="s">
        <v>325</v>
      </c>
      <c r="E28" s="316"/>
      <c r="F28" s="317"/>
      <c r="G28" s="173" t="s">
        <v>326</v>
      </c>
      <c r="H28" s="317"/>
      <c r="I28" s="174" t="s">
        <v>292</v>
      </c>
      <c r="J28" s="172" t="s">
        <v>293</v>
      </c>
    </row>
    <row r="29" spans="1:10" ht="9">
      <c r="A29" s="175"/>
      <c r="B29" s="176"/>
      <c r="C29" s="177"/>
      <c r="D29" s="178" t="s">
        <v>327</v>
      </c>
      <c r="E29" s="509" t="s">
        <v>328</v>
      </c>
      <c r="F29" s="510"/>
      <c r="G29" s="178" t="s">
        <v>329</v>
      </c>
      <c r="H29" s="379"/>
      <c r="I29" s="179" t="s">
        <v>294</v>
      </c>
      <c r="J29" s="175" t="s">
        <v>295</v>
      </c>
    </row>
    <row r="30" spans="1:10" ht="9">
      <c r="A30" s="176"/>
      <c r="B30" s="176"/>
      <c r="C30" s="177"/>
      <c r="D30" s="176"/>
      <c r="E30" s="180" t="s">
        <v>282</v>
      </c>
      <c r="F30" s="180"/>
      <c r="G30" s="176"/>
      <c r="H30" s="180"/>
      <c r="I30" s="179" t="s">
        <v>296</v>
      </c>
      <c r="J30" s="176"/>
    </row>
    <row r="31" spans="1:10" ht="9">
      <c r="A31" s="181"/>
      <c r="B31" s="182"/>
      <c r="C31" s="183" t="s">
        <v>297</v>
      </c>
      <c r="D31" s="181" t="s">
        <v>298</v>
      </c>
      <c r="E31" s="181" t="s">
        <v>168</v>
      </c>
      <c r="F31" s="181" t="s">
        <v>169</v>
      </c>
      <c r="G31" s="181" t="s">
        <v>447</v>
      </c>
      <c r="H31" s="181" t="s">
        <v>170</v>
      </c>
      <c r="I31" s="184" t="s">
        <v>300</v>
      </c>
      <c r="J31" s="181" t="s">
        <v>301</v>
      </c>
    </row>
    <row r="32" spans="1:10" s="13" customFormat="1" ht="9">
      <c r="A32" s="185" t="s">
        <v>302</v>
      </c>
      <c r="B32" s="185" t="s">
        <v>303</v>
      </c>
      <c r="C32" s="186" t="s">
        <v>330</v>
      </c>
      <c r="D32" s="187" t="s">
        <v>331</v>
      </c>
      <c r="E32" s="187" t="s">
        <v>332</v>
      </c>
      <c r="F32" s="187" t="s">
        <v>333</v>
      </c>
      <c r="G32" s="187" t="s">
        <v>334</v>
      </c>
      <c r="H32" s="187" t="s">
        <v>335</v>
      </c>
      <c r="I32" s="188" t="s">
        <v>310</v>
      </c>
      <c r="J32" s="187" t="s">
        <v>311</v>
      </c>
    </row>
    <row r="33" spans="1:11" s="69" customFormat="1" ht="12" customHeight="1">
      <c r="A33" s="189"/>
      <c r="B33" s="189" t="s">
        <v>336</v>
      </c>
      <c r="C33" s="190"/>
      <c r="D33" s="191"/>
      <c r="E33" s="191" t="s">
        <v>312</v>
      </c>
      <c r="F33" s="191" t="s">
        <v>313</v>
      </c>
      <c r="G33" s="191"/>
      <c r="H33" s="191" t="s">
        <v>314</v>
      </c>
      <c r="I33" s="192" t="s">
        <v>315</v>
      </c>
      <c r="J33" s="193" t="s">
        <v>316</v>
      </c>
      <c r="K33" s="194"/>
    </row>
    <row r="34" spans="1:10" ht="12" customHeight="1">
      <c r="A34" s="185">
        <v>11200</v>
      </c>
      <c r="B34" s="195" t="s">
        <v>337</v>
      </c>
      <c r="C34" s="471">
        <v>192238.82</v>
      </c>
      <c r="D34" s="362">
        <f>E34+F34</f>
        <v>123137.32</v>
      </c>
      <c r="E34" s="472">
        <v>10192.6</v>
      </c>
      <c r="F34" s="472">
        <v>112944.72</v>
      </c>
      <c r="G34" s="362">
        <f>SUM(H34:H34)</f>
        <v>69101.5</v>
      </c>
      <c r="H34" s="472">
        <v>69101.5</v>
      </c>
      <c r="I34" s="473">
        <v>0</v>
      </c>
      <c r="J34" s="472">
        <v>0</v>
      </c>
    </row>
    <row r="35" spans="1:11" ht="12" customHeight="1">
      <c r="A35" s="185"/>
      <c r="B35" s="195" t="s">
        <v>338</v>
      </c>
      <c r="C35" s="318"/>
      <c r="D35" s="362"/>
      <c r="E35" s="362"/>
      <c r="F35" s="362"/>
      <c r="G35" s="362"/>
      <c r="H35" s="362"/>
      <c r="I35" s="474"/>
      <c r="J35" s="362"/>
      <c r="K35" s="66"/>
    </row>
    <row r="36" spans="1:10" ht="12" customHeight="1">
      <c r="A36" s="185">
        <v>16900</v>
      </c>
      <c r="B36" s="195" t="s">
        <v>6</v>
      </c>
      <c r="C36" s="318"/>
      <c r="D36" s="362"/>
      <c r="E36" s="362"/>
      <c r="F36" s="362"/>
      <c r="G36" s="362"/>
      <c r="H36" s="362"/>
      <c r="I36" s="474"/>
      <c r="J36" s="362"/>
    </row>
    <row r="37" spans="1:10" ht="12" customHeight="1">
      <c r="A37" s="185"/>
      <c r="B37" s="195" t="s">
        <v>339</v>
      </c>
      <c r="C37" s="318">
        <v>74616.55</v>
      </c>
      <c r="D37" s="362">
        <f>E37+F37</f>
        <v>47263.35</v>
      </c>
      <c r="E37" s="362">
        <v>3932.72</v>
      </c>
      <c r="F37" s="362">
        <v>43330.63</v>
      </c>
      <c r="G37" s="362">
        <v>27353.2</v>
      </c>
      <c r="H37" s="362">
        <v>27353.2</v>
      </c>
      <c r="I37" s="474">
        <v>0</v>
      </c>
      <c r="J37" s="362">
        <v>0</v>
      </c>
    </row>
    <row r="38" spans="1:10" ht="12" customHeight="1">
      <c r="A38" s="185"/>
      <c r="B38" s="195" t="s">
        <v>340</v>
      </c>
      <c r="C38" s="318"/>
      <c r="D38" s="362"/>
      <c r="E38" s="362"/>
      <c r="F38" s="362"/>
      <c r="G38" s="362"/>
      <c r="H38" s="362"/>
      <c r="I38" s="474"/>
      <c r="J38" s="362"/>
    </row>
    <row r="39" spans="1:10" ht="12" customHeight="1">
      <c r="A39" s="185"/>
      <c r="B39" s="195" t="s">
        <v>341</v>
      </c>
      <c r="C39" s="318">
        <v>770.49</v>
      </c>
      <c r="D39" s="362">
        <f>E39+F39</f>
        <v>351.91</v>
      </c>
      <c r="E39" s="362">
        <v>0</v>
      </c>
      <c r="F39" s="362">
        <v>351.91</v>
      </c>
      <c r="G39" s="362">
        <f>SUM(H39:H39)</f>
        <v>418.58</v>
      </c>
      <c r="H39" s="362">
        <v>418.58</v>
      </c>
      <c r="I39" s="474">
        <v>0</v>
      </c>
      <c r="J39" s="362">
        <v>0</v>
      </c>
    </row>
    <row r="40" spans="1:10" ht="12" customHeight="1">
      <c r="A40" s="185"/>
      <c r="B40" s="195" t="s">
        <v>342</v>
      </c>
      <c r="C40" s="318">
        <v>36044.31</v>
      </c>
      <c r="D40" s="362">
        <f>E40+F40</f>
        <v>18300.800000000003</v>
      </c>
      <c r="E40" s="362">
        <v>1605.56</v>
      </c>
      <c r="F40" s="362">
        <v>16695.24</v>
      </c>
      <c r="G40" s="362">
        <f>H40</f>
        <v>12539.5</v>
      </c>
      <c r="H40" s="362">
        <v>12539.5</v>
      </c>
      <c r="I40" s="474">
        <v>5204.01</v>
      </c>
      <c r="J40" s="362">
        <v>0</v>
      </c>
    </row>
    <row r="41" spans="1:12" ht="12" customHeight="1">
      <c r="A41" s="185"/>
      <c r="B41" s="195" t="s">
        <v>343</v>
      </c>
      <c r="C41" s="318"/>
      <c r="D41" s="362"/>
      <c r="E41" s="362"/>
      <c r="F41" s="362"/>
      <c r="G41" s="362"/>
      <c r="H41" s="362"/>
      <c r="I41" s="474"/>
      <c r="J41" s="362"/>
      <c r="L41" s="196"/>
    </row>
    <row r="42" spans="1:12" ht="12" customHeight="1">
      <c r="A42" s="185"/>
      <c r="B42" s="195" t="s">
        <v>344</v>
      </c>
      <c r="C42" s="318">
        <v>5040.99</v>
      </c>
      <c r="D42" s="362"/>
      <c r="E42" s="362"/>
      <c r="F42" s="362"/>
      <c r="G42" s="362"/>
      <c r="H42" s="362"/>
      <c r="I42" s="474"/>
      <c r="J42" s="362">
        <v>5040.99</v>
      </c>
      <c r="L42" s="196"/>
    </row>
    <row r="43" spans="1:10" ht="9">
      <c r="A43" s="185">
        <v>28006</v>
      </c>
      <c r="B43" s="319" t="s">
        <v>345</v>
      </c>
      <c r="C43" s="506">
        <v>737.79</v>
      </c>
      <c r="D43" s="477">
        <v>737.79</v>
      </c>
      <c r="E43" s="475">
        <v>737.79</v>
      </c>
      <c r="F43" s="475">
        <v>0</v>
      </c>
      <c r="G43" s="362"/>
      <c r="H43" s="475">
        <v>0</v>
      </c>
      <c r="I43" s="476">
        <v>0</v>
      </c>
      <c r="J43" s="477">
        <v>0</v>
      </c>
    </row>
    <row r="44" spans="1:10" ht="9">
      <c r="A44" s="185"/>
      <c r="B44" s="195" t="s">
        <v>167</v>
      </c>
      <c r="C44" s="471">
        <f>SUM(C34:C43)</f>
        <v>309448.94999999995</v>
      </c>
      <c r="D44" s="477">
        <f aca="true" t="shared" si="1" ref="D44:J44">SUM(D34:D43)</f>
        <v>189791.17</v>
      </c>
      <c r="E44" s="477">
        <f t="shared" si="1"/>
        <v>16468.67</v>
      </c>
      <c r="F44" s="475">
        <f t="shared" si="1"/>
        <v>173322.5</v>
      </c>
      <c r="G44" s="477">
        <f t="shared" si="1"/>
        <v>109412.78</v>
      </c>
      <c r="H44" s="475">
        <f t="shared" si="1"/>
        <v>109412.78</v>
      </c>
      <c r="I44" s="476">
        <f t="shared" si="1"/>
        <v>5204.01</v>
      </c>
      <c r="J44" s="477">
        <f t="shared" si="1"/>
        <v>5040.99</v>
      </c>
    </row>
    <row r="45" spans="3:11" ht="9">
      <c r="C45" s="478">
        <f>C44-C24</f>
        <v>0</v>
      </c>
      <c r="D45" s="320" t="s">
        <v>409</v>
      </c>
      <c r="E45" s="443"/>
      <c r="K45" s="66"/>
    </row>
    <row r="46" ht="8.25">
      <c r="C46" s="171"/>
    </row>
    <row r="47" spans="1:2" ht="9">
      <c r="A47" s="321" t="s">
        <v>346</v>
      </c>
      <c r="B47" s="322" t="s">
        <v>347</v>
      </c>
    </row>
    <row r="48" spans="1:2" ht="9">
      <c r="A48" s="321"/>
      <c r="B48" s="321" t="s">
        <v>411</v>
      </c>
    </row>
  </sheetData>
  <mergeCells count="4">
    <mergeCell ref="E29:F29"/>
    <mergeCell ref="D5:F5"/>
    <mergeCell ref="G5:H5"/>
    <mergeCell ref="E6:F6"/>
  </mergeCells>
  <printOptions/>
  <pageMargins left="0.5905511811023623" right="0.1968503937007874" top="0.5905511811023623" bottom="0.1968503937007874" header="0.7086614173228347" footer="0.5118110236220472"/>
  <pageSetup horizontalDpi="300" verticalDpi="300" orientation="landscape" paperSize="9" r:id="rId3"/>
  <headerFooter alignWithMargins="0">
    <oddFooter>&amp;R&amp;8 25.09.2008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5"/>
  <sheetViews>
    <sheetView tabSelected="1" workbookViewId="0" topLeftCell="A1">
      <selection activeCell="K22" sqref="K22"/>
    </sheetView>
  </sheetViews>
  <sheetFormatPr defaultColWidth="11.421875" defaultRowHeight="12.75"/>
  <cols>
    <col min="1" max="1" width="5.421875" style="1" customWidth="1"/>
    <col min="2" max="5" width="10.00390625" style="1" customWidth="1"/>
    <col min="6" max="6" width="3.00390625" style="1" customWidth="1"/>
    <col min="7" max="7" width="14.00390625" style="1" customWidth="1"/>
    <col min="8" max="8" width="7.00390625" style="1" customWidth="1"/>
    <col min="9" max="9" width="14.00390625" style="1" customWidth="1"/>
    <col min="10" max="10" width="2.00390625" style="1" customWidth="1"/>
    <col min="11" max="11" width="15.00390625" style="3" customWidth="1"/>
    <col min="12" max="12" width="11.57421875" style="1" customWidth="1"/>
    <col min="13" max="13" width="0.13671875" style="1" customWidth="1"/>
    <col min="14" max="15" width="10.00390625" style="1" hidden="1" customWidth="1"/>
    <col min="16" max="16" width="13.7109375" style="1" customWidth="1"/>
    <col min="17" max="16384" width="10.00390625" style="1" customWidth="1"/>
  </cols>
  <sheetData>
    <row r="1" spans="1:12" ht="12.75">
      <c r="A1" s="8" t="s">
        <v>459</v>
      </c>
      <c r="B1" s="8"/>
      <c r="C1" s="11"/>
      <c r="D1" s="11"/>
      <c r="E1" s="11"/>
      <c r="F1" s="11"/>
      <c r="G1" s="11"/>
      <c r="H1" s="11"/>
      <c r="I1" s="11"/>
      <c r="J1" s="11"/>
      <c r="K1" s="6" t="s">
        <v>458</v>
      </c>
      <c r="L1" s="11"/>
    </row>
    <row r="2" spans="1:12" ht="12.75">
      <c r="A2" s="8"/>
      <c r="B2" s="8"/>
      <c r="C2" s="11"/>
      <c r="D2" s="11"/>
      <c r="E2" s="11"/>
      <c r="F2" s="11"/>
      <c r="G2" s="11"/>
      <c r="H2" s="11"/>
      <c r="I2" s="11"/>
      <c r="J2" s="11"/>
      <c r="K2" s="257" t="s">
        <v>275</v>
      </c>
      <c r="L2" s="11"/>
    </row>
    <row r="3" spans="1:12" ht="12.75">
      <c r="A3" s="258"/>
      <c r="B3" s="259"/>
      <c r="C3" s="260"/>
      <c r="D3" s="260"/>
      <c r="E3" s="260"/>
      <c r="F3" s="260"/>
      <c r="G3" s="260"/>
      <c r="H3" s="260"/>
      <c r="I3" s="260"/>
      <c r="J3" s="260"/>
      <c r="K3" s="261"/>
      <c r="L3" s="262"/>
    </row>
    <row r="4" spans="1:12" ht="12.75">
      <c r="A4" s="263" t="s">
        <v>0</v>
      </c>
      <c r="B4" s="157" t="s">
        <v>1</v>
      </c>
      <c r="C4" s="264"/>
      <c r="D4" s="264"/>
      <c r="E4" s="264"/>
      <c r="F4" s="264"/>
      <c r="G4" s="264"/>
      <c r="H4" s="264"/>
      <c r="I4" s="264"/>
      <c r="J4" s="264"/>
      <c r="K4" s="254"/>
      <c r="L4" s="265"/>
    </row>
    <row r="5" spans="1:12" ht="12.75">
      <c r="A5" s="255"/>
      <c r="B5" s="8"/>
      <c r="C5" s="11"/>
      <c r="D5" s="11"/>
      <c r="E5" s="11"/>
      <c r="F5" s="11"/>
      <c r="G5" s="11"/>
      <c r="H5" s="11"/>
      <c r="I5" s="11"/>
      <c r="J5" s="11"/>
      <c r="L5" s="266"/>
    </row>
    <row r="6" spans="1:12" ht="12.75">
      <c r="A6" s="255" t="s">
        <v>2</v>
      </c>
      <c r="B6" s="8" t="s">
        <v>3</v>
      </c>
      <c r="C6" s="11"/>
      <c r="D6" s="11"/>
      <c r="E6" s="11"/>
      <c r="F6" s="11"/>
      <c r="G6" s="11"/>
      <c r="H6" s="11"/>
      <c r="I6" s="11"/>
      <c r="J6" s="11"/>
      <c r="K6" s="257"/>
      <c r="L6" s="266"/>
    </row>
    <row r="7" spans="1:12" ht="12.75">
      <c r="A7" s="267"/>
      <c r="B7" s="11"/>
      <c r="C7" s="11"/>
      <c r="D7" s="11"/>
      <c r="E7" s="11"/>
      <c r="F7" s="11"/>
      <c r="G7" s="11"/>
      <c r="H7" s="11"/>
      <c r="I7" s="11"/>
      <c r="J7" s="11"/>
      <c r="K7" s="257"/>
      <c r="L7" s="266"/>
    </row>
    <row r="8" spans="1:12" ht="12.75">
      <c r="A8" s="267" t="s">
        <v>4</v>
      </c>
      <c r="B8" s="8" t="s">
        <v>142</v>
      </c>
      <c r="C8" s="8" t="s">
        <v>145</v>
      </c>
      <c r="D8" s="8"/>
      <c r="E8" s="11"/>
      <c r="F8" s="11"/>
      <c r="G8" s="11"/>
      <c r="H8" s="11"/>
      <c r="I8" s="11"/>
      <c r="J8" s="11"/>
      <c r="K8" s="254">
        <v>2800</v>
      </c>
      <c r="L8" s="266"/>
    </row>
    <row r="9" spans="1:12" ht="12.75">
      <c r="A9" s="255"/>
      <c r="B9" s="8"/>
      <c r="C9" s="11" t="s">
        <v>348</v>
      </c>
      <c r="D9" s="11"/>
      <c r="E9" s="11"/>
      <c r="F9" s="11"/>
      <c r="G9" s="11"/>
      <c r="H9" s="11"/>
      <c r="I9" s="11"/>
      <c r="J9" s="11"/>
      <c r="K9" s="257"/>
      <c r="L9" s="266"/>
    </row>
    <row r="10" spans="1:12" ht="12.75">
      <c r="A10" s="267"/>
      <c r="B10" s="11"/>
      <c r="C10" s="11"/>
      <c r="D10" s="11"/>
      <c r="E10" s="11"/>
      <c r="F10" s="11"/>
      <c r="G10" s="11"/>
      <c r="H10" s="11"/>
      <c r="I10" s="11"/>
      <c r="J10" s="11"/>
      <c r="K10" s="257"/>
      <c r="L10" s="266"/>
    </row>
    <row r="11" spans="1:12" ht="12.75">
      <c r="A11" s="267" t="s">
        <v>50</v>
      </c>
      <c r="B11" s="8" t="s">
        <v>5</v>
      </c>
      <c r="C11" s="8" t="s">
        <v>6</v>
      </c>
      <c r="D11" s="8"/>
      <c r="E11" s="11"/>
      <c r="F11" s="11"/>
      <c r="G11" s="11"/>
      <c r="H11" s="11"/>
      <c r="I11" s="11"/>
      <c r="J11" s="11"/>
      <c r="L11" s="266"/>
    </row>
    <row r="12" spans="1:12" ht="12.75">
      <c r="A12" s="267"/>
      <c r="B12" s="11"/>
      <c r="C12" s="11"/>
      <c r="D12" s="11"/>
      <c r="E12" s="11"/>
      <c r="F12" s="11"/>
      <c r="G12" s="11"/>
      <c r="H12" s="11"/>
      <c r="I12" s="11"/>
      <c r="J12" s="11"/>
      <c r="L12" s="266"/>
    </row>
    <row r="13" spans="1:12" ht="12.75">
      <c r="A13" s="267" t="s">
        <v>73</v>
      </c>
      <c r="B13" s="11"/>
      <c r="C13" s="7" t="s">
        <v>51</v>
      </c>
      <c r="D13" s="11"/>
      <c r="E13" s="11"/>
      <c r="F13" s="11"/>
      <c r="G13" s="11"/>
      <c r="H13" s="11"/>
      <c r="I13" s="11"/>
      <c r="J13" s="11"/>
      <c r="L13" s="266"/>
    </row>
    <row r="14" spans="1:12" ht="12.75">
      <c r="A14" s="267" t="s">
        <v>131</v>
      </c>
      <c r="B14" s="11"/>
      <c r="C14" s="11" t="s">
        <v>276</v>
      </c>
      <c r="D14" s="11"/>
      <c r="E14" s="11"/>
      <c r="F14" s="11"/>
      <c r="G14" s="11"/>
      <c r="H14" s="11"/>
      <c r="I14" s="11"/>
      <c r="J14" s="11"/>
      <c r="L14" s="266"/>
    </row>
    <row r="15" spans="1:12" ht="12.75">
      <c r="A15" s="267"/>
      <c r="B15" s="11"/>
      <c r="C15" s="11" t="s">
        <v>423</v>
      </c>
      <c r="D15" s="11"/>
      <c r="E15" s="11"/>
      <c r="F15" s="372" t="s">
        <v>350</v>
      </c>
      <c r="G15" s="268">
        <v>20.54</v>
      </c>
      <c r="H15" s="11" t="s">
        <v>140</v>
      </c>
      <c r="I15" s="11"/>
      <c r="J15" s="11"/>
      <c r="L15" s="266"/>
    </row>
    <row r="16" spans="1:12" ht="12.75">
      <c r="A16" s="267"/>
      <c r="B16" s="11"/>
      <c r="C16" s="11" t="s">
        <v>278</v>
      </c>
      <c r="D16" s="502">
        <v>490</v>
      </c>
      <c r="E16" s="11" t="s">
        <v>8</v>
      </c>
      <c r="F16" s="11"/>
      <c r="G16" s="11"/>
      <c r="H16" s="11"/>
      <c r="I16" s="11"/>
      <c r="J16" s="11"/>
      <c r="K16" s="3">
        <f>ROUND(G15*D16,2)</f>
        <v>10064.6</v>
      </c>
      <c r="L16" s="266"/>
    </row>
    <row r="17" spans="1:12" ht="12.75">
      <c r="A17" s="267"/>
      <c r="B17" s="11"/>
      <c r="C17" s="11" t="s">
        <v>9</v>
      </c>
      <c r="D17" s="270">
        <v>0.1</v>
      </c>
      <c r="E17" s="11" t="s">
        <v>10</v>
      </c>
      <c r="F17" s="11"/>
      <c r="G17" s="13"/>
      <c r="H17" s="13"/>
      <c r="I17" s="13"/>
      <c r="J17" s="11"/>
      <c r="K17" s="3">
        <f>ROUND(K16*D17,2)</f>
        <v>1006.46</v>
      </c>
      <c r="L17" s="266"/>
    </row>
    <row r="18" spans="1:12" ht="12.75">
      <c r="A18" s="267"/>
      <c r="B18" s="11"/>
      <c r="C18" s="11"/>
      <c r="D18" s="270">
        <v>0.15</v>
      </c>
      <c r="E18" s="11" t="s">
        <v>11</v>
      </c>
      <c r="F18" s="11"/>
      <c r="G18" s="13"/>
      <c r="H18" s="13"/>
      <c r="I18" s="13"/>
      <c r="J18" s="11"/>
      <c r="K18" s="3">
        <f>ROUND(K16*D18,2)</f>
        <v>1509.69</v>
      </c>
      <c r="L18" s="266"/>
    </row>
    <row r="19" spans="1:12" ht="12.75">
      <c r="A19" s="267"/>
      <c r="B19" s="11"/>
      <c r="C19" s="11"/>
      <c r="D19" s="11"/>
      <c r="E19" s="11"/>
      <c r="F19" s="11"/>
      <c r="G19" s="11"/>
      <c r="H19" s="11"/>
      <c r="I19" s="11"/>
      <c r="J19" s="11"/>
      <c r="L19" s="266"/>
    </row>
    <row r="20" spans="1:12" ht="12.75">
      <c r="A20" s="267" t="s">
        <v>132</v>
      </c>
      <c r="B20" s="11"/>
      <c r="C20" s="7" t="s">
        <v>12</v>
      </c>
      <c r="D20" s="11"/>
      <c r="E20" s="271" t="s">
        <v>13</v>
      </c>
      <c r="F20" s="11"/>
      <c r="G20" s="271" t="s">
        <v>140</v>
      </c>
      <c r="H20" s="11"/>
      <c r="I20" s="11"/>
      <c r="J20" s="11"/>
      <c r="L20" s="266"/>
    </row>
    <row r="21" spans="1:12" ht="12.75">
      <c r="A21" s="267"/>
      <c r="B21" s="11"/>
      <c r="C21" s="11" t="s">
        <v>146</v>
      </c>
      <c r="D21" s="11"/>
      <c r="E21" s="286">
        <v>220</v>
      </c>
      <c r="F21" s="11"/>
      <c r="G21" s="479">
        <v>1.36</v>
      </c>
      <c r="H21" s="11"/>
      <c r="I21" s="249"/>
      <c r="J21" s="11"/>
      <c r="K21" s="3">
        <f>ROUND(E21*G21,2)</f>
        <v>299.2</v>
      </c>
      <c r="L21" s="266"/>
    </row>
    <row r="22" spans="1:12" ht="12.75">
      <c r="A22" s="267"/>
      <c r="B22" s="11"/>
      <c r="C22" s="11" t="s">
        <v>14</v>
      </c>
      <c r="D22" s="11" t="s">
        <v>133</v>
      </c>
      <c r="E22" s="272">
        <v>6</v>
      </c>
      <c r="F22" s="11"/>
      <c r="G22" s="479">
        <v>3.13</v>
      </c>
      <c r="H22" s="11"/>
      <c r="I22" s="249"/>
      <c r="J22" s="11"/>
      <c r="K22" s="3">
        <f>ROUND(E22*G22,2)</f>
        <v>18.78</v>
      </c>
      <c r="L22" s="266"/>
    </row>
    <row r="23" spans="1:12" ht="12.75">
      <c r="A23" s="267"/>
      <c r="B23" s="11"/>
      <c r="C23" s="11"/>
      <c r="D23" s="11"/>
      <c r="E23" s="11"/>
      <c r="F23" s="11"/>
      <c r="G23" s="11"/>
      <c r="H23" s="11"/>
      <c r="I23" s="11"/>
      <c r="J23" s="11"/>
      <c r="L23" s="266"/>
    </row>
    <row r="24" spans="1:12" ht="12.75">
      <c r="A24" s="273" t="s">
        <v>54</v>
      </c>
      <c r="B24" s="11"/>
      <c r="C24" s="11" t="s">
        <v>18</v>
      </c>
      <c r="D24" s="11"/>
      <c r="E24" s="11"/>
      <c r="F24" s="11"/>
      <c r="G24" s="11"/>
      <c r="H24" s="11"/>
      <c r="I24" s="11"/>
      <c r="J24" s="11"/>
      <c r="L24" s="266"/>
    </row>
    <row r="25" spans="1:12" ht="12.75">
      <c r="A25" s="267"/>
      <c r="B25" s="11"/>
      <c r="C25" s="11" t="s">
        <v>436</v>
      </c>
      <c r="D25" s="11"/>
      <c r="E25" s="11"/>
      <c r="F25" s="11"/>
      <c r="G25" s="480">
        <v>46644</v>
      </c>
      <c r="H25" s="11" t="s">
        <v>285</v>
      </c>
      <c r="I25" s="11"/>
      <c r="J25" s="11"/>
      <c r="L25" s="266"/>
    </row>
    <row r="26" spans="1:12" ht="12.75">
      <c r="A26" s="267"/>
      <c r="B26" s="11"/>
      <c r="C26" s="11" t="s">
        <v>7</v>
      </c>
      <c r="D26" s="270">
        <v>0.008</v>
      </c>
      <c r="E26" s="11" t="s">
        <v>16</v>
      </c>
      <c r="F26" s="11"/>
      <c r="G26" s="11"/>
      <c r="H26" s="11"/>
      <c r="I26" s="11"/>
      <c r="J26" s="11"/>
      <c r="K26" s="3">
        <f>ROUND(G25*D26,2)</f>
        <v>373.15</v>
      </c>
      <c r="L26" s="266"/>
    </row>
    <row r="27" spans="1:12" ht="12.75">
      <c r="A27" s="267"/>
      <c r="B27" s="11"/>
      <c r="C27" s="11" t="s">
        <v>9</v>
      </c>
      <c r="D27" s="270">
        <v>0.1</v>
      </c>
      <c r="E27" s="11" t="s">
        <v>10</v>
      </c>
      <c r="F27" s="11"/>
      <c r="G27" s="13"/>
      <c r="H27" s="11"/>
      <c r="I27" s="11"/>
      <c r="J27" s="11"/>
      <c r="K27" s="3">
        <f>ROUND(K26*D27,2)</f>
        <v>37.32</v>
      </c>
      <c r="L27" s="266"/>
    </row>
    <row r="28" spans="1:16" ht="12.75">
      <c r="A28" s="267"/>
      <c r="B28" s="11"/>
      <c r="C28" s="11"/>
      <c r="D28" s="270">
        <v>0.2</v>
      </c>
      <c r="E28" s="11" t="s">
        <v>11</v>
      </c>
      <c r="F28" s="11"/>
      <c r="G28" s="13"/>
      <c r="H28" s="11"/>
      <c r="I28" s="11"/>
      <c r="J28" s="11"/>
      <c r="K28" s="3">
        <f>ROUND(K26*D28,2)</f>
        <v>74.63</v>
      </c>
      <c r="L28" s="274"/>
      <c r="P28" s="394"/>
    </row>
    <row r="29" spans="1:12" ht="12.75">
      <c r="A29" s="267"/>
      <c r="B29" s="11"/>
      <c r="C29" s="11"/>
      <c r="D29" s="11"/>
      <c r="E29" s="11"/>
      <c r="F29" s="11"/>
      <c r="G29" s="11"/>
      <c r="H29" s="11"/>
      <c r="I29" s="11"/>
      <c r="J29" s="11"/>
      <c r="L29" s="266"/>
    </row>
    <row r="30" spans="1:12" ht="12.75">
      <c r="A30" s="267" t="s">
        <v>55</v>
      </c>
      <c r="B30" s="11"/>
      <c r="C30" s="11" t="s">
        <v>273</v>
      </c>
      <c r="D30" s="11"/>
      <c r="E30" s="11"/>
      <c r="F30" s="11"/>
      <c r="G30" s="11"/>
      <c r="H30" s="11"/>
      <c r="I30" s="249" t="s">
        <v>283</v>
      </c>
      <c r="J30" s="11"/>
      <c r="K30" s="254">
        <v>284.84</v>
      </c>
      <c r="L30" s="266"/>
    </row>
    <row r="31" spans="1:12" ht="12.75">
      <c r="A31" s="267"/>
      <c r="B31" s="11"/>
      <c r="C31" s="14" t="s">
        <v>284</v>
      </c>
      <c r="D31" s="11"/>
      <c r="E31" s="11"/>
      <c r="F31" s="11"/>
      <c r="G31" s="11"/>
      <c r="H31" s="11"/>
      <c r="I31" s="11"/>
      <c r="J31" s="11"/>
      <c r="L31" s="266"/>
    </row>
    <row r="32" spans="1:12" ht="12.75">
      <c r="A32" s="275"/>
      <c r="B32" s="276"/>
      <c r="C32" s="276"/>
      <c r="D32" s="276"/>
      <c r="E32" s="276"/>
      <c r="F32" s="276"/>
      <c r="G32" s="276"/>
      <c r="H32" s="276"/>
      <c r="I32" s="276"/>
      <c r="J32" s="276"/>
      <c r="K32" s="4"/>
      <c r="L32" s="277"/>
    </row>
    <row r="33" spans="1:12" ht="12.75">
      <c r="A33" s="267"/>
      <c r="B33" s="11"/>
      <c r="C33" s="11"/>
      <c r="D33" s="11"/>
      <c r="E33" s="11"/>
      <c r="F33" s="11"/>
      <c r="G33" s="11"/>
      <c r="H33" s="11"/>
      <c r="I33" s="278" t="s">
        <v>20</v>
      </c>
      <c r="J33" s="264"/>
      <c r="K33" s="254">
        <f>SUM(K6:K32)</f>
        <v>16468.670000000002</v>
      </c>
      <c r="L33" s="279"/>
    </row>
    <row r="34" spans="1:12" s="5" customFormat="1" ht="12.75">
      <c r="A34" s="255" t="s">
        <v>21</v>
      </c>
      <c r="B34" s="8" t="s">
        <v>22</v>
      </c>
      <c r="C34" s="8"/>
      <c r="D34" s="8"/>
      <c r="E34" s="8"/>
      <c r="F34" s="8"/>
      <c r="G34" s="8"/>
      <c r="H34" s="8"/>
      <c r="I34" s="8"/>
      <c r="J34" s="8"/>
      <c r="K34" s="3"/>
      <c r="L34" s="280"/>
    </row>
    <row r="35" spans="1:12" ht="12.75">
      <c r="A35" s="267"/>
      <c r="B35" s="11"/>
      <c r="C35" s="11"/>
      <c r="D35" s="11"/>
      <c r="E35" s="11"/>
      <c r="F35" s="11"/>
      <c r="G35" s="11"/>
      <c r="H35" s="11"/>
      <c r="I35" s="11"/>
      <c r="J35" s="11"/>
      <c r="L35" s="266"/>
    </row>
    <row r="36" spans="1:12" s="5" customFormat="1" ht="12.75">
      <c r="A36" s="267" t="s">
        <v>4</v>
      </c>
      <c r="B36" s="8" t="s">
        <v>23</v>
      </c>
      <c r="C36" s="8" t="s">
        <v>24</v>
      </c>
      <c r="D36" s="8"/>
      <c r="E36" s="8"/>
      <c r="F36" s="8"/>
      <c r="G36" s="8"/>
      <c r="H36" s="8"/>
      <c r="I36" s="8"/>
      <c r="J36" s="8"/>
      <c r="K36" s="3"/>
      <c r="L36" s="280"/>
    </row>
    <row r="37" spans="1:12" ht="12.75">
      <c r="A37" s="267"/>
      <c r="B37" s="11"/>
      <c r="C37" s="11" t="s">
        <v>25</v>
      </c>
      <c r="D37" s="11"/>
      <c r="E37" s="11"/>
      <c r="F37" s="11"/>
      <c r="G37" s="11"/>
      <c r="H37" s="11"/>
      <c r="I37" s="281"/>
      <c r="J37" s="11"/>
      <c r="K37" s="3">
        <v>737.79</v>
      </c>
      <c r="L37" s="266"/>
    </row>
    <row r="38" spans="1:12" ht="12.75">
      <c r="A38" s="267"/>
      <c r="B38" s="11"/>
      <c r="C38" s="11"/>
      <c r="D38" s="11"/>
      <c r="E38" s="11"/>
      <c r="F38" s="11"/>
      <c r="G38" s="11"/>
      <c r="H38" s="11"/>
      <c r="I38" s="11"/>
      <c r="J38" s="11"/>
      <c r="L38" s="266"/>
    </row>
    <row r="39" spans="1:12" ht="12.75">
      <c r="A39" s="267"/>
      <c r="B39" s="11"/>
      <c r="C39" s="11"/>
      <c r="D39" s="11"/>
      <c r="E39" s="11"/>
      <c r="F39" s="11"/>
      <c r="G39" s="11"/>
      <c r="H39" s="11"/>
      <c r="I39" s="11"/>
      <c r="J39" s="11"/>
      <c r="L39" s="266"/>
    </row>
    <row r="40" spans="1:12" ht="12.75">
      <c r="A40" s="267"/>
      <c r="B40" s="11"/>
      <c r="C40" s="11" t="s">
        <v>460</v>
      </c>
      <c r="D40" s="11"/>
      <c r="E40" s="11"/>
      <c r="F40" s="11"/>
      <c r="G40" s="11"/>
      <c r="H40" s="11"/>
      <c r="I40" s="281"/>
      <c r="J40" s="272" t="s">
        <v>26</v>
      </c>
      <c r="K40" s="3">
        <f>K33-K37</f>
        <v>15730.880000000001</v>
      </c>
      <c r="L40" s="266"/>
    </row>
    <row r="41" spans="1:12" ht="12.75">
      <c r="A41" s="267"/>
      <c r="B41" s="11"/>
      <c r="C41" s="11"/>
      <c r="D41" s="395"/>
      <c r="E41" s="11"/>
      <c r="F41" s="11"/>
      <c r="G41" s="11"/>
      <c r="H41" s="11"/>
      <c r="I41" s="11"/>
      <c r="J41" s="272"/>
      <c r="L41" s="266"/>
    </row>
    <row r="42" spans="1:12" ht="12.75">
      <c r="A42" s="267"/>
      <c r="B42" s="282"/>
      <c r="C42" s="11"/>
      <c r="D42" s="11" t="s">
        <v>29</v>
      </c>
      <c r="E42" s="11"/>
      <c r="F42" s="11"/>
      <c r="G42" s="11"/>
      <c r="H42" s="11"/>
      <c r="I42" s="11"/>
      <c r="J42" s="272" t="s">
        <v>28</v>
      </c>
      <c r="K42" s="9">
        <f>ROUND(K40*0.25,2)</f>
        <v>3932.72</v>
      </c>
      <c r="L42" s="266"/>
    </row>
    <row r="43" spans="1:12" ht="12.75">
      <c r="A43" s="267"/>
      <c r="B43" s="11"/>
      <c r="C43" s="11" t="s">
        <v>124</v>
      </c>
      <c r="D43" s="395">
        <v>654</v>
      </c>
      <c r="E43" s="11" t="s">
        <v>125</v>
      </c>
      <c r="F43" s="11"/>
      <c r="G43" s="11"/>
      <c r="H43" s="11"/>
      <c r="I43" s="11"/>
      <c r="J43" s="11" t="s">
        <v>30</v>
      </c>
      <c r="K43" s="3">
        <f>ROUND(K40-K42,2)</f>
        <v>11798.16</v>
      </c>
      <c r="L43" s="266"/>
    </row>
    <row r="44" spans="1:12" ht="12.75">
      <c r="A44" s="267"/>
      <c r="B44" s="11"/>
      <c r="C44" s="11"/>
      <c r="D44" s="395"/>
      <c r="E44" s="11"/>
      <c r="F44" s="11"/>
      <c r="G44" s="11"/>
      <c r="H44" s="11"/>
      <c r="I44" s="11"/>
      <c r="J44" s="11"/>
      <c r="L44" s="266"/>
    </row>
    <row r="45" spans="1:12" ht="12.75">
      <c r="A45" s="267"/>
      <c r="B45" s="11"/>
      <c r="C45" s="11"/>
      <c r="D45" s="11" t="s">
        <v>449</v>
      </c>
      <c r="E45" s="11"/>
      <c r="F45" s="11"/>
      <c r="G45" s="11"/>
      <c r="H45" s="11"/>
      <c r="I45" s="11"/>
      <c r="J45" s="11" t="s">
        <v>31</v>
      </c>
      <c r="K45" s="3">
        <f>ROUND(K43/D43,2)</f>
        <v>18.04</v>
      </c>
      <c r="L45" s="266"/>
    </row>
    <row r="46" spans="1:12" ht="12.75">
      <c r="A46" s="267"/>
      <c r="B46" s="11"/>
      <c r="C46" s="11"/>
      <c r="D46" s="11"/>
      <c r="E46" s="11"/>
      <c r="F46" s="11"/>
      <c r="G46" s="11"/>
      <c r="H46" s="11"/>
      <c r="I46" s="11"/>
      <c r="J46" s="272"/>
      <c r="L46" s="266"/>
    </row>
    <row r="47" spans="1:12" ht="12.75">
      <c r="A47" s="267"/>
      <c r="B47" s="282"/>
      <c r="C47" s="11" t="s">
        <v>15</v>
      </c>
      <c r="D47" s="11" t="s">
        <v>27</v>
      </c>
      <c r="E47" s="11"/>
      <c r="F47" s="11"/>
      <c r="G47" s="8">
        <v>565</v>
      </c>
      <c r="H47" s="11"/>
      <c r="I47" s="11"/>
      <c r="J47" s="272" t="s">
        <v>32</v>
      </c>
      <c r="K47" s="3">
        <f>ROUND(G47*K45,2)</f>
        <v>10192.6</v>
      </c>
      <c r="L47" s="266"/>
    </row>
    <row r="48" spans="1:12" ht="12.75">
      <c r="A48" s="267"/>
      <c r="B48" s="282"/>
      <c r="C48" s="11"/>
      <c r="D48" s="11"/>
      <c r="E48" s="11"/>
      <c r="F48" s="11"/>
      <c r="G48" s="11"/>
      <c r="H48" s="11"/>
      <c r="I48" s="11"/>
      <c r="J48" s="272"/>
      <c r="K48" s="9"/>
      <c r="L48" s="266"/>
    </row>
    <row r="49" spans="1:12" ht="12.75">
      <c r="A49" s="267"/>
      <c r="B49" s="282"/>
      <c r="C49" s="11"/>
      <c r="D49" s="11" t="s">
        <v>34</v>
      </c>
      <c r="E49" s="11"/>
      <c r="F49" s="11"/>
      <c r="G49" s="8">
        <v>89</v>
      </c>
      <c r="H49" s="11"/>
      <c r="I49" s="11"/>
      <c r="J49" s="272" t="s">
        <v>33</v>
      </c>
      <c r="K49" s="3">
        <f>ROUND(G49*K45,2)</f>
        <v>1605.56</v>
      </c>
      <c r="L49" s="266"/>
    </row>
    <row r="50" spans="1:12" ht="12.75">
      <c r="A50" s="267"/>
      <c r="B50" s="282"/>
      <c r="C50" s="11"/>
      <c r="D50" s="11" t="s">
        <v>448</v>
      </c>
      <c r="E50" s="11"/>
      <c r="F50" s="11"/>
      <c r="G50" s="8"/>
      <c r="H50" s="11"/>
      <c r="I50" s="11"/>
      <c r="J50" s="272"/>
      <c r="L50" s="266"/>
    </row>
    <row r="51" spans="1:12" ht="12.75">
      <c r="A51" s="267"/>
      <c r="B51" s="282"/>
      <c r="C51" s="11"/>
      <c r="D51" s="11"/>
      <c r="E51" s="11"/>
      <c r="F51" s="11"/>
      <c r="G51" s="8"/>
      <c r="H51" s="11"/>
      <c r="I51" s="11"/>
      <c r="J51" s="272"/>
      <c r="L51" s="266"/>
    </row>
    <row r="52" spans="1:12" ht="12.75">
      <c r="A52" s="267"/>
      <c r="B52" s="282"/>
      <c r="C52" s="11"/>
      <c r="D52" s="11" t="s">
        <v>453</v>
      </c>
      <c r="E52" s="11"/>
      <c r="F52" s="11"/>
      <c r="G52" s="11"/>
      <c r="H52" s="11"/>
      <c r="I52" s="11"/>
      <c r="J52" s="272" t="s">
        <v>35</v>
      </c>
      <c r="K52" s="283">
        <f>K43-K47-K49</f>
        <v>0</v>
      </c>
      <c r="L52" s="266"/>
    </row>
    <row r="53" spans="1:12" ht="12.75">
      <c r="A53" s="267"/>
      <c r="B53" s="11"/>
      <c r="C53" s="11"/>
      <c r="D53" s="11"/>
      <c r="E53" s="11"/>
      <c r="F53" s="11"/>
      <c r="G53" s="11"/>
      <c r="H53" s="11"/>
      <c r="I53" s="11"/>
      <c r="J53" s="272"/>
      <c r="L53" s="266"/>
    </row>
    <row r="54" spans="1:12" ht="12.75">
      <c r="A54" s="275"/>
      <c r="B54" s="276"/>
      <c r="C54" s="276"/>
      <c r="D54" s="276"/>
      <c r="E54" s="276"/>
      <c r="F54" s="276"/>
      <c r="G54" s="276"/>
      <c r="H54" s="276"/>
      <c r="I54" s="276"/>
      <c r="J54" s="284"/>
      <c r="K54" s="4"/>
      <c r="L54" s="277"/>
    </row>
    <row r="55" spans="1:12" ht="12.75">
      <c r="A55" s="255" t="s">
        <v>36</v>
      </c>
      <c r="B55" s="8" t="s">
        <v>37</v>
      </c>
      <c r="C55" s="11"/>
      <c r="D55" s="11"/>
      <c r="E55" s="11"/>
      <c r="F55" s="11"/>
      <c r="G55" s="11"/>
      <c r="H55" s="11"/>
      <c r="I55" s="11"/>
      <c r="J55" s="272"/>
      <c r="L55" s="266"/>
    </row>
    <row r="56" spans="1:12" ht="12.75">
      <c r="A56" s="267"/>
      <c r="B56" s="11"/>
      <c r="C56" s="11"/>
      <c r="D56" s="11"/>
      <c r="E56" s="11"/>
      <c r="F56" s="11"/>
      <c r="G56" s="11"/>
      <c r="H56" s="11"/>
      <c r="I56" s="11"/>
      <c r="J56" s="272"/>
      <c r="L56" s="266"/>
    </row>
    <row r="57" spans="1:12" ht="12.75">
      <c r="A57" s="267"/>
      <c r="B57" s="8" t="s">
        <v>38</v>
      </c>
      <c r="C57" s="8" t="s">
        <v>39</v>
      </c>
      <c r="D57" s="11"/>
      <c r="E57" s="11"/>
      <c r="F57" s="11"/>
      <c r="G57" s="11"/>
      <c r="H57" s="11"/>
      <c r="I57" s="11"/>
      <c r="J57" s="272"/>
      <c r="L57" s="266"/>
    </row>
    <row r="58" spans="1:12" ht="12.75">
      <c r="A58" s="267"/>
      <c r="B58" s="11"/>
      <c r="C58" s="11"/>
      <c r="D58" s="11"/>
      <c r="E58" s="11"/>
      <c r="F58" s="11"/>
      <c r="G58" s="11"/>
      <c r="H58" s="11"/>
      <c r="I58" s="11"/>
      <c r="J58" s="272"/>
      <c r="L58" s="266"/>
    </row>
    <row r="59" spans="1:12" ht="12.75">
      <c r="A59" s="267"/>
      <c r="B59" s="11"/>
      <c r="C59" s="11"/>
      <c r="D59" s="11"/>
      <c r="E59" s="11"/>
      <c r="F59" s="11"/>
      <c r="G59" s="272" t="s">
        <v>40</v>
      </c>
      <c r="H59" s="11"/>
      <c r="I59" s="272" t="s">
        <v>41</v>
      </c>
      <c r="J59" s="272"/>
      <c r="K59" s="10" t="s">
        <v>42</v>
      </c>
      <c r="L59" s="266"/>
    </row>
    <row r="60" spans="1:12" ht="12.75">
      <c r="A60" s="267"/>
      <c r="B60" s="11"/>
      <c r="C60" s="11"/>
      <c r="D60" s="11"/>
      <c r="E60" s="11"/>
      <c r="F60" s="11"/>
      <c r="G60" s="272" t="s">
        <v>43</v>
      </c>
      <c r="H60" s="11"/>
      <c r="I60" s="272"/>
      <c r="J60" s="272"/>
      <c r="K60" s="10" t="s">
        <v>44</v>
      </c>
      <c r="L60" s="266"/>
    </row>
    <row r="61" spans="1:12" ht="12.75">
      <c r="A61" s="267"/>
      <c r="B61" s="276"/>
      <c r="C61" s="276"/>
      <c r="D61" s="276"/>
      <c r="E61" s="276"/>
      <c r="F61" s="276"/>
      <c r="G61" s="284"/>
      <c r="H61" s="276"/>
      <c r="I61" s="284" t="s">
        <v>123</v>
      </c>
      <c r="J61" s="284"/>
      <c r="K61" s="12" t="s">
        <v>139</v>
      </c>
      <c r="L61" s="266"/>
    </row>
    <row r="62" spans="1:12" ht="12.75">
      <c r="A62" s="275"/>
      <c r="B62" s="276"/>
      <c r="C62" s="276"/>
      <c r="D62" s="276"/>
      <c r="E62" s="276"/>
      <c r="F62" s="276"/>
      <c r="G62" s="276"/>
      <c r="H62" s="276"/>
      <c r="I62" s="276"/>
      <c r="J62" s="284"/>
      <c r="K62" s="4"/>
      <c r="L62" s="277"/>
    </row>
    <row r="63" spans="1:12" ht="12.75">
      <c r="A63" s="285"/>
      <c r="B63" s="264" t="s">
        <v>45</v>
      </c>
      <c r="C63" s="264"/>
      <c r="D63" s="264"/>
      <c r="E63" s="264"/>
      <c r="F63" s="264"/>
      <c r="G63" s="286">
        <f>G47</f>
        <v>565</v>
      </c>
      <c r="H63" s="264"/>
      <c r="I63" s="254">
        <f>K45</f>
        <v>18.04</v>
      </c>
      <c r="J63" s="286"/>
      <c r="K63" s="254">
        <f>ROUND(G63*I63,2)</f>
        <v>10192.6</v>
      </c>
      <c r="L63" s="265"/>
    </row>
    <row r="64" spans="1:12" ht="14.25" customHeight="1">
      <c r="A64" s="275"/>
      <c r="B64" s="276"/>
      <c r="C64" s="276"/>
      <c r="D64" s="276"/>
      <c r="E64" s="276"/>
      <c r="F64" s="276"/>
      <c r="G64" s="284"/>
      <c r="H64" s="276"/>
      <c r="I64" s="288"/>
      <c r="J64" s="284"/>
      <c r="K64" s="4"/>
      <c r="L64" s="277"/>
    </row>
    <row r="65" spans="1:12" ht="12.75">
      <c r="A65" s="136"/>
      <c r="B65" s="260"/>
      <c r="C65" s="260"/>
      <c r="D65" s="260"/>
      <c r="E65" s="260"/>
      <c r="F65" s="260"/>
      <c r="G65" s="260"/>
      <c r="H65" s="260"/>
      <c r="I65" s="260"/>
      <c r="J65" s="260"/>
      <c r="K65" s="256"/>
      <c r="L65" s="262"/>
    </row>
    <row r="66" spans="1:12" ht="12.75">
      <c r="A66" s="250" t="s">
        <v>62</v>
      </c>
      <c r="B66" s="157" t="s">
        <v>63</v>
      </c>
      <c r="C66" s="264"/>
      <c r="D66" s="264"/>
      <c r="E66" s="264"/>
      <c r="F66" s="264"/>
      <c r="G66" s="264"/>
      <c r="H66" s="264"/>
      <c r="I66" s="264"/>
      <c r="J66" s="264"/>
      <c r="K66" s="254"/>
      <c r="L66" s="265"/>
    </row>
    <row r="67" spans="1:12" ht="12.75">
      <c r="A67" s="253"/>
      <c r="B67" s="157" t="s">
        <v>64</v>
      </c>
      <c r="C67" s="264"/>
      <c r="D67" s="264"/>
      <c r="E67" s="264"/>
      <c r="F67" s="264"/>
      <c r="G67" s="264"/>
      <c r="H67" s="264"/>
      <c r="I67" s="264"/>
      <c r="J67" s="264"/>
      <c r="K67" s="254"/>
      <c r="L67" s="265"/>
    </row>
    <row r="68" spans="1:12" ht="12.75">
      <c r="A68" s="246"/>
      <c r="B68" s="8"/>
      <c r="C68" s="11"/>
      <c r="D68" s="11"/>
      <c r="E68" s="11"/>
      <c r="F68" s="11"/>
      <c r="G68" s="11"/>
      <c r="H68" s="11"/>
      <c r="I68" s="11"/>
      <c r="J68" s="11"/>
      <c r="L68" s="266"/>
    </row>
    <row r="69" spans="1:12" ht="12.75">
      <c r="A69" s="255" t="s">
        <v>2</v>
      </c>
      <c r="B69" s="8" t="s">
        <v>3</v>
      </c>
      <c r="C69" s="11"/>
      <c r="D69" s="11"/>
      <c r="E69" s="11"/>
      <c r="F69" s="11"/>
      <c r="G69" s="11"/>
      <c r="H69" s="11"/>
      <c r="I69" s="11"/>
      <c r="J69" s="11"/>
      <c r="L69" s="266"/>
    </row>
    <row r="70" spans="1:12" ht="12.75">
      <c r="A70" s="267"/>
      <c r="B70" s="11"/>
      <c r="C70" s="11"/>
      <c r="D70" s="11"/>
      <c r="E70" s="11"/>
      <c r="F70" s="11"/>
      <c r="G70" s="11"/>
      <c r="H70" s="11"/>
      <c r="I70" s="11"/>
      <c r="J70" s="11"/>
      <c r="L70" s="266"/>
    </row>
    <row r="71" spans="1:12" ht="12.75">
      <c r="A71" s="267" t="s">
        <v>4</v>
      </c>
      <c r="B71" s="8" t="s">
        <v>374</v>
      </c>
      <c r="C71" s="8" t="s">
        <v>371</v>
      </c>
      <c r="D71" s="11"/>
      <c r="E71" s="11"/>
      <c r="F71" s="11"/>
      <c r="G71" s="11"/>
      <c r="H71" s="11"/>
      <c r="I71" s="249" t="s">
        <v>349</v>
      </c>
      <c r="J71" s="11"/>
      <c r="K71" s="254">
        <v>103110.6</v>
      </c>
      <c r="L71" s="266"/>
    </row>
    <row r="72" spans="1:12" ht="12.75">
      <c r="A72" s="267"/>
      <c r="B72" s="11"/>
      <c r="C72" s="7"/>
      <c r="D72" s="11"/>
      <c r="E72" s="11"/>
      <c r="F72" s="11"/>
      <c r="G72" s="11"/>
      <c r="H72" s="11"/>
      <c r="I72" s="11"/>
      <c r="J72" s="11"/>
      <c r="L72" s="266"/>
    </row>
    <row r="73" spans="1:12" ht="12.75">
      <c r="A73" s="267" t="s">
        <v>50</v>
      </c>
      <c r="B73" s="8" t="s">
        <v>5</v>
      </c>
      <c r="C73" s="8" t="s">
        <v>6</v>
      </c>
      <c r="D73" s="11"/>
      <c r="E73" s="11"/>
      <c r="F73" s="11"/>
      <c r="G73" s="11"/>
      <c r="H73" s="11"/>
      <c r="I73" s="11"/>
      <c r="J73" s="11"/>
      <c r="L73" s="266"/>
    </row>
    <row r="74" spans="1:12" ht="12.75">
      <c r="A74" s="267"/>
      <c r="B74" s="8"/>
      <c r="C74" s="8"/>
      <c r="D74" s="11"/>
      <c r="E74" s="11"/>
      <c r="F74" s="11"/>
      <c r="G74" s="11"/>
      <c r="H74" s="11"/>
      <c r="I74" s="11"/>
      <c r="J74" s="11"/>
      <c r="L74" s="266"/>
    </row>
    <row r="75" spans="1:12" ht="12.75">
      <c r="A75" s="267" t="s">
        <v>73</v>
      </c>
      <c r="B75" s="11"/>
      <c r="C75" s="7" t="s">
        <v>134</v>
      </c>
      <c r="D75" s="11"/>
      <c r="E75" s="11"/>
      <c r="F75" s="11"/>
      <c r="G75" s="11"/>
      <c r="H75" s="11"/>
      <c r="I75" s="11"/>
      <c r="J75" s="11"/>
      <c r="L75" s="266"/>
    </row>
    <row r="76" spans="1:12" ht="12.75">
      <c r="A76" s="267" t="s">
        <v>131</v>
      </c>
      <c r="B76" s="11"/>
      <c r="C76" s="11" t="s">
        <v>415</v>
      </c>
      <c r="D76" s="11"/>
      <c r="E76" s="11"/>
      <c r="F76" s="11"/>
      <c r="G76" s="11"/>
      <c r="H76" s="11"/>
      <c r="I76" s="11"/>
      <c r="J76" s="11"/>
      <c r="L76" s="266"/>
    </row>
    <row r="77" spans="1:12" ht="12.75">
      <c r="A77" s="267"/>
      <c r="B77" s="11"/>
      <c r="C77" s="11" t="s">
        <v>74</v>
      </c>
      <c r="D77" s="502">
        <v>75</v>
      </c>
      <c r="E77" s="11" t="s">
        <v>8</v>
      </c>
      <c r="F77" s="272" t="s">
        <v>350</v>
      </c>
      <c r="G77" s="268">
        <v>22.66</v>
      </c>
      <c r="H77" s="11" t="s">
        <v>140</v>
      </c>
      <c r="I77" s="11"/>
      <c r="J77" s="11"/>
      <c r="K77" s="396">
        <f>ROUND(G77*D77,2)</f>
        <v>1699.5</v>
      </c>
      <c r="L77" s="266"/>
    </row>
    <row r="78" spans="1:12" ht="12.75">
      <c r="A78" s="267"/>
      <c r="B78" s="11"/>
      <c r="C78" s="11" t="s">
        <v>9</v>
      </c>
      <c r="D78" s="270">
        <v>0.1</v>
      </c>
      <c r="E78" s="11" t="s">
        <v>10</v>
      </c>
      <c r="F78" s="11"/>
      <c r="G78" s="13"/>
      <c r="H78" s="11"/>
      <c r="I78" s="11"/>
      <c r="J78" s="11"/>
      <c r="K78" s="396">
        <f>ROUND(K77*D78,2)</f>
        <v>169.95</v>
      </c>
      <c r="L78" s="266"/>
    </row>
    <row r="79" spans="1:12" ht="12.75">
      <c r="A79" s="267"/>
      <c r="B79" s="11"/>
      <c r="C79" s="11"/>
      <c r="D79" s="270">
        <v>0.15</v>
      </c>
      <c r="E79" s="11" t="s">
        <v>11</v>
      </c>
      <c r="F79" s="11"/>
      <c r="G79" s="13"/>
      <c r="H79" s="11"/>
      <c r="I79" s="11"/>
      <c r="J79" s="11"/>
      <c r="K79" s="396">
        <f>ROUND(K77*D79,2)</f>
        <v>254.93</v>
      </c>
      <c r="L79" s="266"/>
    </row>
    <row r="80" spans="1:12" ht="12.75">
      <c r="A80" s="267"/>
      <c r="B80" s="11"/>
      <c r="C80" s="11"/>
      <c r="D80" s="11"/>
      <c r="E80" s="11"/>
      <c r="F80" s="11"/>
      <c r="G80" s="11"/>
      <c r="H80" s="11"/>
      <c r="I80" s="11"/>
      <c r="J80" s="11"/>
      <c r="L80" s="266"/>
    </row>
    <row r="81" spans="1:12" ht="12.75">
      <c r="A81" s="267" t="s">
        <v>132</v>
      </c>
      <c r="B81" s="11"/>
      <c r="C81" s="7" t="s">
        <v>12</v>
      </c>
      <c r="D81" s="11"/>
      <c r="E81" s="271" t="s">
        <v>13</v>
      </c>
      <c r="F81" s="11"/>
      <c r="G81" s="271" t="s">
        <v>140</v>
      </c>
      <c r="H81" s="11"/>
      <c r="I81" s="11"/>
      <c r="J81" s="11"/>
      <c r="L81" s="266"/>
    </row>
    <row r="82" spans="1:12" ht="12.75">
      <c r="A82" s="267"/>
      <c r="B82" s="11"/>
      <c r="C82" s="11" t="s">
        <v>75</v>
      </c>
      <c r="D82" s="11" t="s">
        <v>442</v>
      </c>
      <c r="E82" s="286">
        <v>50</v>
      </c>
      <c r="F82" s="11"/>
      <c r="G82" s="325">
        <v>4.63</v>
      </c>
      <c r="H82" s="11"/>
      <c r="I82" s="13"/>
      <c r="J82" s="11"/>
      <c r="K82" s="396">
        <f>ROUND(E82*G82,2)</f>
        <v>231.5</v>
      </c>
      <c r="L82" s="266"/>
    </row>
    <row r="83" spans="1:12" ht="12.75">
      <c r="A83" s="267"/>
      <c r="B83" s="11"/>
      <c r="C83" s="11" t="s">
        <v>141</v>
      </c>
      <c r="D83" s="11" t="s">
        <v>116</v>
      </c>
      <c r="E83" s="286">
        <v>25</v>
      </c>
      <c r="F83" s="11"/>
      <c r="G83" s="325">
        <v>4.74</v>
      </c>
      <c r="H83" s="11"/>
      <c r="I83" s="13"/>
      <c r="J83" s="11"/>
      <c r="K83" s="396">
        <f>ROUND(E83*G83,2)</f>
        <v>118.5</v>
      </c>
      <c r="L83" s="266"/>
    </row>
    <row r="84" spans="1:12" ht="12.75">
      <c r="A84" s="267"/>
      <c r="B84" s="11"/>
      <c r="C84" s="11"/>
      <c r="D84" s="11"/>
      <c r="E84" s="11"/>
      <c r="F84" s="11"/>
      <c r="G84" s="325"/>
      <c r="H84" s="11"/>
      <c r="I84" s="13"/>
      <c r="J84" s="11"/>
      <c r="K84" s="396"/>
      <c r="L84" s="266"/>
    </row>
    <row r="85" spans="1:12" ht="12.75">
      <c r="A85" s="267" t="s">
        <v>73</v>
      </c>
      <c r="B85" s="11"/>
      <c r="C85" s="7" t="s">
        <v>76</v>
      </c>
      <c r="D85" s="11"/>
      <c r="E85" s="11"/>
      <c r="F85" s="11"/>
      <c r="G85" s="11"/>
      <c r="H85" s="11"/>
      <c r="I85" s="11"/>
      <c r="J85" s="11"/>
      <c r="K85" s="6"/>
      <c r="L85" s="266"/>
    </row>
    <row r="86" spans="1:12" ht="12.75">
      <c r="A86" s="267"/>
      <c r="B86" s="11"/>
      <c r="C86" s="11" t="s">
        <v>416</v>
      </c>
      <c r="D86" s="11"/>
      <c r="E86" s="11"/>
      <c r="F86" s="11"/>
      <c r="G86" s="11"/>
      <c r="H86" s="11"/>
      <c r="I86" s="11"/>
      <c r="J86" s="11"/>
      <c r="L86" s="266"/>
    </row>
    <row r="87" spans="1:12" ht="12.75">
      <c r="A87" s="267"/>
      <c r="B87" s="11"/>
      <c r="C87" s="264" t="s">
        <v>427</v>
      </c>
      <c r="D87" s="264"/>
      <c r="E87" s="264"/>
      <c r="F87" s="11"/>
      <c r="G87" s="11"/>
      <c r="H87" s="11"/>
      <c r="I87" s="11"/>
      <c r="J87" s="11"/>
      <c r="L87" s="266"/>
    </row>
    <row r="88" spans="1:12" ht="12.75">
      <c r="A88" s="267"/>
      <c r="B88" s="11"/>
      <c r="C88" s="11" t="s">
        <v>52</v>
      </c>
      <c r="D88" s="502">
        <v>400</v>
      </c>
      <c r="E88" s="11" t="s">
        <v>8</v>
      </c>
      <c r="F88" s="272" t="s">
        <v>350</v>
      </c>
      <c r="G88" s="268">
        <v>20.54</v>
      </c>
      <c r="H88" s="11" t="s">
        <v>140</v>
      </c>
      <c r="I88" s="11"/>
      <c r="J88" s="11"/>
      <c r="K88" s="3">
        <f>ROUND(G88*D88,2)</f>
        <v>8216</v>
      </c>
      <c r="L88" s="266"/>
    </row>
    <row r="89" spans="1:12" ht="12.75">
      <c r="A89" s="267"/>
      <c r="B89" s="11"/>
      <c r="C89" s="11" t="s">
        <v>9</v>
      </c>
      <c r="D89" s="270">
        <v>0.1</v>
      </c>
      <c r="E89" s="11" t="s">
        <v>10</v>
      </c>
      <c r="F89" s="11"/>
      <c r="G89" s="13"/>
      <c r="H89" s="11"/>
      <c r="I89" s="11"/>
      <c r="J89" s="11"/>
      <c r="K89" s="3">
        <f>ROUND(K88*D89,2)</f>
        <v>821.6</v>
      </c>
      <c r="L89" s="266"/>
    </row>
    <row r="90" spans="1:12" ht="12.75">
      <c r="A90" s="267"/>
      <c r="B90" s="11"/>
      <c r="C90" s="11"/>
      <c r="D90" s="270">
        <v>0.15</v>
      </c>
      <c r="E90" s="11" t="s">
        <v>11</v>
      </c>
      <c r="F90" s="11"/>
      <c r="G90" s="13"/>
      <c r="H90" s="11"/>
      <c r="I90" s="11"/>
      <c r="J90" s="11"/>
      <c r="K90" s="3">
        <f>ROUND(K88*D90,2)</f>
        <v>1232.4</v>
      </c>
      <c r="L90" s="266"/>
    </row>
    <row r="91" spans="1:12" ht="12.75">
      <c r="A91" s="138"/>
      <c r="B91" s="11"/>
      <c r="C91" s="11"/>
      <c r="D91" s="270"/>
      <c r="E91" s="11"/>
      <c r="F91" s="11"/>
      <c r="G91" s="13"/>
      <c r="H91" s="11"/>
      <c r="I91" s="11"/>
      <c r="J91" s="11"/>
      <c r="L91" s="266"/>
    </row>
    <row r="92" spans="1:12" ht="12.75">
      <c r="A92" s="247" t="s">
        <v>54</v>
      </c>
      <c r="B92" s="11"/>
      <c r="C92" s="11" t="s">
        <v>18</v>
      </c>
      <c r="D92" s="269"/>
      <c r="E92" s="11"/>
      <c r="F92" s="11"/>
      <c r="G92" s="11"/>
      <c r="H92" s="11"/>
      <c r="I92" s="281"/>
      <c r="J92" s="11"/>
      <c r="L92" s="266"/>
    </row>
    <row r="93" spans="1:12" ht="12.75">
      <c r="A93" s="138"/>
      <c r="B93" s="11"/>
      <c r="C93" s="11" t="s">
        <v>436</v>
      </c>
      <c r="D93" s="270"/>
      <c r="E93" s="11"/>
      <c r="F93" s="11"/>
      <c r="G93" s="503">
        <f>G25</f>
        <v>46644</v>
      </c>
      <c r="H93" s="11" t="s">
        <v>285</v>
      </c>
      <c r="I93" s="11"/>
      <c r="J93" s="11"/>
      <c r="L93" s="266"/>
    </row>
    <row r="94" spans="1:12" ht="12.75">
      <c r="A94" s="138"/>
      <c r="B94" s="11"/>
      <c r="C94" s="11" t="s">
        <v>7</v>
      </c>
      <c r="D94" s="270">
        <v>0.3</v>
      </c>
      <c r="E94" s="11" t="s">
        <v>16</v>
      </c>
      <c r="F94" s="11"/>
      <c r="G94" s="13"/>
      <c r="H94" s="11"/>
      <c r="I94" s="11"/>
      <c r="J94" s="11"/>
      <c r="K94" s="3">
        <f>ROUND(G93*D94,2)</f>
        <v>13993.2</v>
      </c>
      <c r="L94" s="266"/>
    </row>
    <row r="95" spans="1:12" ht="12.75">
      <c r="A95" s="138"/>
      <c r="B95" s="11"/>
      <c r="C95" s="11" t="s">
        <v>9</v>
      </c>
      <c r="D95" s="270">
        <v>0.1</v>
      </c>
      <c r="E95" s="11" t="s">
        <v>10</v>
      </c>
      <c r="F95" s="11"/>
      <c r="G95" s="13"/>
      <c r="H95" s="11"/>
      <c r="I95" s="11"/>
      <c r="J95" s="11"/>
      <c r="K95" s="3">
        <f>ROUND(K94*D95,2)</f>
        <v>1399.32</v>
      </c>
      <c r="L95" s="266"/>
    </row>
    <row r="96" spans="1:16" ht="12.75">
      <c r="A96" s="138"/>
      <c r="B96" s="11"/>
      <c r="C96" s="11"/>
      <c r="D96" s="383">
        <v>0.2</v>
      </c>
      <c r="E96" s="11" t="s">
        <v>11</v>
      </c>
      <c r="F96" s="11"/>
      <c r="G96" s="11"/>
      <c r="H96" s="11"/>
      <c r="I96" s="11"/>
      <c r="J96" s="11"/>
      <c r="K96" s="3">
        <f>ROUND(K94*D96,2)</f>
        <v>2798.64</v>
      </c>
      <c r="L96" s="274"/>
      <c r="P96" s="394"/>
    </row>
    <row r="97" spans="1:12" ht="12.75">
      <c r="A97" s="247"/>
      <c r="B97" s="11"/>
      <c r="C97" s="11"/>
      <c r="D97" s="11"/>
      <c r="E97" s="11"/>
      <c r="F97" s="11"/>
      <c r="G97" s="11"/>
      <c r="H97" s="11"/>
      <c r="I97" s="11"/>
      <c r="J97" s="11"/>
      <c r="L97" s="266"/>
    </row>
    <row r="98" spans="1:12" ht="12.75">
      <c r="A98" s="441" t="s">
        <v>55</v>
      </c>
      <c r="B98" s="11"/>
      <c r="C98" s="11" t="s">
        <v>273</v>
      </c>
      <c r="D98" s="11"/>
      <c r="E98" s="11"/>
      <c r="F98" s="11"/>
      <c r="G98" s="11"/>
      <c r="H98" s="11"/>
      <c r="I98" s="249" t="s">
        <v>283</v>
      </c>
      <c r="J98" s="11"/>
      <c r="K98" s="254">
        <v>39276.36</v>
      </c>
      <c r="L98" s="266"/>
    </row>
    <row r="99" spans="1:12" ht="12.75">
      <c r="A99" s="252"/>
      <c r="B99" s="11"/>
      <c r="C99" s="14" t="s">
        <v>284</v>
      </c>
      <c r="D99" s="11"/>
      <c r="E99" s="11"/>
      <c r="F99" s="11"/>
      <c r="G99" s="11"/>
      <c r="H99" s="11"/>
      <c r="I99" s="11"/>
      <c r="J99" s="11"/>
      <c r="L99" s="266"/>
    </row>
    <row r="100" spans="1:12" ht="12.75">
      <c r="A100" s="139"/>
      <c r="B100" s="276"/>
      <c r="C100" s="276"/>
      <c r="D100" s="336"/>
      <c r="E100" s="276"/>
      <c r="F100" s="276"/>
      <c r="G100" s="327"/>
      <c r="H100" s="276"/>
      <c r="I100" s="276"/>
      <c r="J100" s="276"/>
      <c r="K100" s="4"/>
      <c r="L100" s="277"/>
    </row>
    <row r="101" spans="1:12" ht="12.75">
      <c r="A101" s="138"/>
      <c r="B101" s="11"/>
      <c r="C101" s="11"/>
      <c r="D101" s="330"/>
      <c r="E101" s="11"/>
      <c r="F101" s="11"/>
      <c r="G101" s="13"/>
      <c r="H101" s="11"/>
      <c r="I101" s="11"/>
      <c r="J101" s="11"/>
      <c r="L101" s="262"/>
    </row>
    <row r="102" spans="1:12" ht="12.75">
      <c r="A102" s="247"/>
      <c r="B102" s="11"/>
      <c r="C102" s="11"/>
      <c r="D102" s="11"/>
      <c r="E102" s="11"/>
      <c r="F102" s="11"/>
      <c r="G102" s="11"/>
      <c r="H102" s="11"/>
      <c r="I102" s="264" t="s">
        <v>20</v>
      </c>
      <c r="J102" s="264"/>
      <c r="K102" s="254">
        <f>SUM(K69:K100)</f>
        <v>173322.5</v>
      </c>
      <c r="L102" s="265"/>
    </row>
    <row r="103" spans="1:12" ht="12.75">
      <c r="A103" s="255" t="s">
        <v>21</v>
      </c>
      <c r="B103" s="8" t="s">
        <v>22</v>
      </c>
      <c r="C103" s="11"/>
      <c r="D103" s="11"/>
      <c r="E103" s="11"/>
      <c r="F103" s="11"/>
      <c r="G103" s="11"/>
      <c r="H103" s="11"/>
      <c r="I103" s="11"/>
      <c r="J103" s="11"/>
      <c r="L103" s="266"/>
    </row>
    <row r="104" spans="1:12" ht="12.75">
      <c r="A104" s="138"/>
      <c r="B104" s="11"/>
      <c r="C104" s="11"/>
      <c r="D104" s="11"/>
      <c r="E104" s="11"/>
      <c r="F104" s="11"/>
      <c r="G104" s="11"/>
      <c r="H104" s="272"/>
      <c r="I104" s="328"/>
      <c r="J104" s="11"/>
      <c r="L104" s="266"/>
    </row>
    <row r="105" spans="1:12" ht="12.75">
      <c r="A105" s="138" t="s">
        <v>4</v>
      </c>
      <c r="B105" s="11" t="s">
        <v>23</v>
      </c>
      <c r="C105" s="11" t="s">
        <v>24</v>
      </c>
      <c r="D105" s="282"/>
      <c r="E105" s="11"/>
      <c r="F105" s="11"/>
      <c r="G105" s="11"/>
      <c r="H105" s="272"/>
      <c r="I105" s="11"/>
      <c r="J105" s="11"/>
      <c r="L105" s="266"/>
    </row>
    <row r="106" spans="1:12" ht="12.75">
      <c r="A106" s="138"/>
      <c r="B106" s="11"/>
      <c r="C106" s="11" t="s">
        <v>25</v>
      </c>
      <c r="D106" s="270"/>
      <c r="E106" s="11"/>
      <c r="F106" s="11"/>
      <c r="G106" s="11"/>
      <c r="H106" s="11"/>
      <c r="I106" s="11"/>
      <c r="J106" s="11"/>
      <c r="K106" s="3">
        <v>0</v>
      </c>
      <c r="L106" s="266"/>
    </row>
    <row r="107" spans="1:12" ht="12.75">
      <c r="A107" s="139"/>
      <c r="B107" s="276"/>
      <c r="C107" s="276"/>
      <c r="D107" s="337"/>
      <c r="E107" s="276"/>
      <c r="F107" s="276"/>
      <c r="G107" s="327"/>
      <c r="H107" s="284"/>
      <c r="I107" s="276"/>
      <c r="J107" s="276"/>
      <c r="K107" s="4"/>
      <c r="L107" s="277"/>
    </row>
    <row r="108" spans="1:12" ht="12.75">
      <c r="A108" s="305"/>
      <c r="B108" s="333"/>
      <c r="C108" s="333"/>
      <c r="D108" s="462"/>
      <c r="E108" s="333"/>
      <c r="F108" s="333"/>
      <c r="G108" s="347"/>
      <c r="H108" s="334"/>
      <c r="I108" s="333"/>
      <c r="J108" s="333"/>
      <c r="K108" s="248"/>
      <c r="L108" s="463"/>
    </row>
    <row r="109" spans="1:12" ht="12.75">
      <c r="A109" s="464"/>
      <c r="B109" s="159"/>
      <c r="C109" s="159" t="s">
        <v>461</v>
      </c>
      <c r="D109" s="159"/>
      <c r="E109" s="159"/>
      <c r="F109" s="159"/>
      <c r="G109" s="159"/>
      <c r="H109" s="465"/>
      <c r="I109" s="466"/>
      <c r="J109" s="159"/>
      <c r="K109" s="467">
        <f>K102-K106</f>
        <v>173322.5</v>
      </c>
      <c r="L109" s="160"/>
    </row>
    <row r="110" spans="1:12" ht="12.75">
      <c r="A110" s="139"/>
      <c r="B110" s="276"/>
      <c r="C110" s="276"/>
      <c r="D110" s="276"/>
      <c r="E110" s="276"/>
      <c r="F110" s="276"/>
      <c r="G110" s="276"/>
      <c r="H110" s="276"/>
      <c r="I110" s="276"/>
      <c r="J110" s="140"/>
      <c r="K110" s="4"/>
      <c r="L110" s="293"/>
    </row>
    <row r="111" spans="1:12" ht="12.75">
      <c r="A111" s="136"/>
      <c r="B111" s="260"/>
      <c r="C111" s="260"/>
      <c r="D111" s="338"/>
      <c r="E111" s="260"/>
      <c r="F111" s="260"/>
      <c r="G111" s="339"/>
      <c r="H111" s="340"/>
      <c r="I111" s="260"/>
      <c r="J111" s="137"/>
      <c r="K111" s="256"/>
      <c r="L111" s="291"/>
    </row>
    <row r="112" spans="1:12" ht="12.75">
      <c r="A112" s="138"/>
      <c r="B112" s="264"/>
      <c r="C112" s="264" t="s">
        <v>461</v>
      </c>
      <c r="D112" s="264"/>
      <c r="E112" s="264"/>
      <c r="F112" s="264"/>
      <c r="G112" s="264"/>
      <c r="H112" s="286"/>
      <c r="I112" s="329"/>
      <c r="J112" s="158"/>
      <c r="K112" s="254">
        <f>K109</f>
        <v>173322.5</v>
      </c>
      <c r="L112" s="294"/>
    </row>
    <row r="113" spans="1:12" ht="12.75">
      <c r="A113" s="138"/>
      <c r="B113" s="276"/>
      <c r="C113" s="276"/>
      <c r="D113" s="276"/>
      <c r="E113" s="276"/>
      <c r="F113" s="276"/>
      <c r="G113" s="276"/>
      <c r="H113" s="276"/>
      <c r="I113" s="276"/>
      <c r="J113" s="140"/>
      <c r="K113" s="4"/>
      <c r="L113" s="293"/>
    </row>
    <row r="114" spans="1:12" ht="12.75">
      <c r="A114" s="138"/>
      <c r="B114" s="11"/>
      <c r="C114" s="11"/>
      <c r="D114" s="270"/>
      <c r="E114" s="11"/>
      <c r="F114" s="11"/>
      <c r="G114" s="11"/>
      <c r="H114" s="11"/>
      <c r="I114" s="11"/>
      <c r="L114" s="292"/>
    </row>
    <row r="115" spans="1:12" ht="12.75">
      <c r="A115" s="138"/>
      <c r="B115" s="11"/>
      <c r="C115" s="11" t="s">
        <v>79</v>
      </c>
      <c r="D115" s="270"/>
      <c r="E115" s="11"/>
      <c r="F115" s="11"/>
      <c r="G115" s="13"/>
      <c r="H115" s="11"/>
      <c r="I115" s="11"/>
      <c r="L115" s="292"/>
    </row>
    <row r="116" spans="1:12" ht="12.75">
      <c r="A116" s="138"/>
      <c r="B116" s="11"/>
      <c r="C116" s="11"/>
      <c r="D116" s="270"/>
      <c r="E116" s="11"/>
      <c r="F116" s="11"/>
      <c r="G116" s="13"/>
      <c r="H116" s="11"/>
      <c r="I116" s="11"/>
      <c r="L116" s="292"/>
    </row>
    <row r="117" spans="1:12" ht="12.75">
      <c r="A117" s="138"/>
      <c r="B117" s="11"/>
      <c r="C117" s="14" t="s">
        <v>80</v>
      </c>
      <c r="D117" s="397">
        <v>50583</v>
      </c>
      <c r="E117" s="14" t="s">
        <v>126</v>
      </c>
      <c r="F117" s="14">
        <v>2</v>
      </c>
      <c r="G117" s="14" t="s">
        <v>127</v>
      </c>
      <c r="H117" s="14"/>
      <c r="I117" s="14"/>
      <c r="J117" s="14" t="s">
        <v>81</v>
      </c>
      <c r="K117" s="303">
        <f>ROUND(D117*F117,0)</f>
        <v>101166</v>
      </c>
      <c r="L117" s="292"/>
    </row>
    <row r="118" spans="1:12" ht="12.75">
      <c r="A118" s="247"/>
      <c r="B118" s="11"/>
      <c r="C118" s="14" t="s">
        <v>83</v>
      </c>
      <c r="D118" s="397">
        <v>39747</v>
      </c>
      <c r="E118" s="18" t="s">
        <v>126</v>
      </c>
      <c r="F118" s="14">
        <v>1</v>
      </c>
      <c r="G118" s="19" t="s">
        <v>128</v>
      </c>
      <c r="H118" s="14"/>
      <c r="I118" s="14"/>
      <c r="J118" s="14" t="s">
        <v>81</v>
      </c>
      <c r="K118" s="304">
        <f>ROUND(D118*F118,0)</f>
        <v>39747</v>
      </c>
      <c r="L118" s="292"/>
    </row>
    <row r="119" spans="1:12" ht="12.75">
      <c r="A119" s="138"/>
      <c r="B119" s="11"/>
      <c r="C119" s="14"/>
      <c r="D119" s="14"/>
      <c r="E119" s="15"/>
      <c r="F119" s="15"/>
      <c r="G119" s="16"/>
      <c r="H119" s="14"/>
      <c r="I119" s="17" t="s">
        <v>84</v>
      </c>
      <c r="J119" s="14" t="s">
        <v>81</v>
      </c>
      <c r="K119" s="303">
        <f>SUM(K117:K118)</f>
        <v>140913</v>
      </c>
      <c r="L119" s="292"/>
    </row>
    <row r="120" spans="1:12" ht="12.75">
      <c r="A120" s="138"/>
      <c r="B120" s="11"/>
      <c r="C120" s="11"/>
      <c r="D120" s="270"/>
      <c r="E120" s="11"/>
      <c r="F120" s="11"/>
      <c r="G120" s="11"/>
      <c r="H120" s="11"/>
      <c r="I120" s="11"/>
      <c r="K120" s="268"/>
      <c r="L120" s="292"/>
    </row>
    <row r="121" spans="1:12" ht="12.75">
      <c r="A121" s="138"/>
      <c r="B121" s="11"/>
      <c r="C121" s="14" t="s">
        <v>85</v>
      </c>
      <c r="D121" s="14"/>
      <c r="E121" s="14"/>
      <c r="F121" s="11"/>
      <c r="G121" s="295">
        <f>K112</f>
        <v>173322.5</v>
      </c>
      <c r="H121" s="14" t="s">
        <v>123</v>
      </c>
      <c r="I121" s="14"/>
      <c r="K121" s="17"/>
      <c r="L121" s="292"/>
    </row>
    <row r="122" spans="1:12" ht="12.75">
      <c r="A122" s="138"/>
      <c r="B122" s="11"/>
      <c r="C122" s="14"/>
      <c r="D122" s="14"/>
      <c r="E122" s="14"/>
      <c r="F122" s="11"/>
      <c r="G122" s="341">
        <f>K119</f>
        <v>140913</v>
      </c>
      <c r="H122" s="14" t="s">
        <v>82</v>
      </c>
      <c r="I122" s="18" t="s">
        <v>86</v>
      </c>
      <c r="K122" s="302">
        <f>G121/G122</f>
        <v>1.2299965226771128</v>
      </c>
      <c r="L122" s="292"/>
    </row>
    <row r="123" spans="1:12" ht="12.75">
      <c r="A123" s="138"/>
      <c r="B123" s="11"/>
      <c r="C123" s="331" t="s">
        <v>87</v>
      </c>
      <c r="D123" s="14"/>
      <c r="E123" s="342"/>
      <c r="F123" s="11"/>
      <c r="G123" s="14"/>
      <c r="H123" s="14"/>
      <c r="I123" s="14"/>
      <c r="K123" s="296" t="s">
        <v>88</v>
      </c>
      <c r="L123" s="292"/>
    </row>
    <row r="124" spans="1:12" ht="12.75">
      <c r="A124" s="138"/>
      <c r="B124" s="11"/>
      <c r="C124" s="343"/>
      <c r="D124" s="11"/>
      <c r="E124" s="11"/>
      <c r="F124" s="11"/>
      <c r="G124" s="11"/>
      <c r="H124" s="11"/>
      <c r="I124" s="11"/>
      <c r="K124" s="268"/>
      <c r="L124" s="292"/>
    </row>
    <row r="125" spans="1:12" ht="12.75">
      <c r="A125" s="138"/>
      <c r="B125" s="11"/>
      <c r="C125" s="14" t="s">
        <v>7</v>
      </c>
      <c r="D125" s="14" t="s">
        <v>80</v>
      </c>
      <c r="E125" s="504">
        <v>50583</v>
      </c>
      <c r="F125" s="18" t="s">
        <v>89</v>
      </c>
      <c r="G125" s="344">
        <f>K122</f>
        <v>1.2299965226771128</v>
      </c>
      <c r="H125" s="18" t="s">
        <v>89</v>
      </c>
      <c r="I125" s="18">
        <v>2</v>
      </c>
      <c r="J125" s="170" t="s">
        <v>81</v>
      </c>
      <c r="K125" s="17">
        <f>ROUND(E125*G125*I125,2)</f>
        <v>124433.83</v>
      </c>
      <c r="L125" s="292"/>
    </row>
    <row r="126" spans="1:12" ht="12.75">
      <c r="A126" s="138"/>
      <c r="B126" s="11"/>
      <c r="C126" s="14"/>
      <c r="D126" s="14" t="s">
        <v>83</v>
      </c>
      <c r="E126" s="504">
        <v>39747</v>
      </c>
      <c r="F126" s="18" t="s">
        <v>90</v>
      </c>
      <c r="G126" s="344">
        <f>K122</f>
        <v>1.2299965226771128</v>
      </c>
      <c r="H126" s="18" t="s">
        <v>89</v>
      </c>
      <c r="I126" s="18">
        <v>1</v>
      </c>
      <c r="J126" s="170" t="s">
        <v>81</v>
      </c>
      <c r="K126" s="295">
        <f>ROUND(E126*G126*I126,2)</f>
        <v>48888.67</v>
      </c>
      <c r="L126" s="292"/>
    </row>
    <row r="127" spans="1:12" ht="12.75">
      <c r="A127" s="138"/>
      <c r="B127" s="11"/>
      <c r="C127" s="14" t="s">
        <v>91</v>
      </c>
      <c r="D127" s="14"/>
      <c r="E127" s="14"/>
      <c r="F127" s="14"/>
      <c r="G127" s="14"/>
      <c r="H127" s="14"/>
      <c r="I127" s="14"/>
      <c r="J127" s="111"/>
      <c r="K127" s="17">
        <f>SUM(K125:K126)</f>
        <v>173322.5</v>
      </c>
      <c r="L127" s="292"/>
    </row>
    <row r="128" spans="1:12" ht="12.75">
      <c r="A128" s="138"/>
      <c r="B128" s="11"/>
      <c r="C128" s="11"/>
      <c r="D128" s="11"/>
      <c r="E128" s="11"/>
      <c r="F128" s="11"/>
      <c r="G128" s="11"/>
      <c r="H128" s="11"/>
      <c r="I128" s="11"/>
      <c r="K128" s="268"/>
      <c r="L128" s="292"/>
    </row>
    <row r="129" spans="1:12" ht="12.75">
      <c r="A129" s="138"/>
      <c r="B129" s="11"/>
      <c r="C129" s="11"/>
      <c r="D129" s="11"/>
      <c r="E129" s="11"/>
      <c r="F129" s="11"/>
      <c r="G129" s="11"/>
      <c r="H129" s="11"/>
      <c r="I129" s="11"/>
      <c r="L129" s="292"/>
    </row>
    <row r="130" spans="1:12" ht="12.75">
      <c r="A130" s="138"/>
      <c r="B130" s="11"/>
      <c r="C130" s="11" t="s">
        <v>92</v>
      </c>
      <c r="D130" s="11"/>
      <c r="E130" s="11"/>
      <c r="F130" s="11"/>
      <c r="G130" s="11"/>
      <c r="H130" s="11"/>
      <c r="I130" s="11"/>
      <c r="K130" s="3">
        <f>K127</f>
        <v>173322.5</v>
      </c>
      <c r="L130" s="292"/>
    </row>
    <row r="131" spans="1:12" ht="12.75">
      <c r="A131" s="138"/>
      <c r="B131" s="11"/>
      <c r="C131" s="11" t="s">
        <v>462</v>
      </c>
      <c r="D131" s="11"/>
      <c r="E131" s="11"/>
      <c r="F131" s="11"/>
      <c r="G131" s="11"/>
      <c r="H131" s="11"/>
      <c r="I131" s="11"/>
      <c r="K131" s="9">
        <f>K109</f>
        <v>173322.5</v>
      </c>
      <c r="L131" s="292"/>
    </row>
    <row r="132" spans="1:12" ht="12.75">
      <c r="A132" s="138"/>
      <c r="B132" s="11"/>
      <c r="C132" s="11" t="s">
        <v>93</v>
      </c>
      <c r="D132" s="11"/>
      <c r="E132" s="11"/>
      <c r="F132" s="11"/>
      <c r="G132" s="11"/>
      <c r="H132" s="11"/>
      <c r="I132" s="11"/>
      <c r="K132" s="3">
        <f>K131-K127</f>
        <v>0</v>
      </c>
      <c r="L132" s="292"/>
    </row>
    <row r="133" spans="1:12" ht="12.75">
      <c r="A133" s="138"/>
      <c r="B133" s="11"/>
      <c r="C133" s="276"/>
      <c r="D133" s="276"/>
      <c r="E133" s="276"/>
      <c r="F133" s="276"/>
      <c r="G133" s="276"/>
      <c r="H133" s="276"/>
      <c r="I133" s="276"/>
      <c r="J133" s="140"/>
      <c r="K133" s="297"/>
      <c r="L133" s="292"/>
    </row>
    <row r="134" spans="1:12" ht="12.75">
      <c r="A134" s="138"/>
      <c r="B134" s="11"/>
      <c r="C134" s="11"/>
      <c r="D134" s="11"/>
      <c r="E134" s="11"/>
      <c r="F134" s="11"/>
      <c r="G134" s="11"/>
      <c r="H134" s="11"/>
      <c r="I134" s="11"/>
      <c r="J134" s="2"/>
      <c r="L134" s="292"/>
    </row>
    <row r="135" spans="1:12" ht="12.75">
      <c r="A135" s="138"/>
      <c r="B135" s="282"/>
      <c r="C135" s="11" t="s">
        <v>463</v>
      </c>
      <c r="D135" s="11"/>
      <c r="E135" s="11"/>
      <c r="F135" s="11"/>
      <c r="G135" s="11"/>
      <c r="H135" s="11"/>
      <c r="I135" s="331"/>
      <c r="J135" s="2" t="s">
        <v>26</v>
      </c>
      <c r="K135" s="3">
        <f>K125</f>
        <v>124433.83</v>
      </c>
      <c r="L135" s="292"/>
    </row>
    <row r="136" spans="1:12" ht="12.75">
      <c r="A136" s="138"/>
      <c r="B136" s="282"/>
      <c r="C136" s="11"/>
      <c r="D136" s="11"/>
      <c r="E136" s="11"/>
      <c r="F136" s="11"/>
      <c r="G136" s="11"/>
      <c r="H136" s="11"/>
      <c r="I136" s="331"/>
      <c r="J136" s="2"/>
      <c r="L136" s="292"/>
    </row>
    <row r="137" spans="1:12" ht="12.75">
      <c r="A137" s="138"/>
      <c r="B137" s="282"/>
      <c r="C137" s="11"/>
      <c r="D137" s="11" t="s">
        <v>29</v>
      </c>
      <c r="E137" s="11"/>
      <c r="F137" s="11"/>
      <c r="G137" s="11"/>
      <c r="H137" s="11"/>
      <c r="I137" s="11"/>
      <c r="J137" s="361" t="s">
        <v>28</v>
      </c>
      <c r="K137" s="9">
        <f>ROUND(K135*0.25,2)</f>
        <v>31108.46</v>
      </c>
      <c r="L137" s="292"/>
    </row>
    <row r="138" spans="1:12" ht="12.75">
      <c r="A138" s="138"/>
      <c r="B138" s="11"/>
      <c r="C138" s="11" t="s">
        <v>94</v>
      </c>
      <c r="D138" s="398">
        <v>50583</v>
      </c>
      <c r="E138" s="11" t="s">
        <v>95</v>
      </c>
      <c r="F138" s="11"/>
      <c r="G138" s="11"/>
      <c r="H138" s="11"/>
      <c r="I138" s="11"/>
      <c r="J138" s="361" t="s">
        <v>30</v>
      </c>
      <c r="K138" s="3">
        <f>ROUND(K135-K137,2)</f>
        <v>93325.37</v>
      </c>
      <c r="L138" s="292"/>
    </row>
    <row r="139" spans="1:12" ht="12.75">
      <c r="A139" s="138"/>
      <c r="B139" s="11"/>
      <c r="C139" s="11"/>
      <c r="D139" s="398"/>
      <c r="E139" s="11"/>
      <c r="F139" s="11"/>
      <c r="G139" s="11"/>
      <c r="H139" s="11"/>
      <c r="I139" s="11"/>
      <c r="J139" s="361"/>
      <c r="L139" s="292"/>
    </row>
    <row r="140" spans="1:12" ht="12.75">
      <c r="A140" s="138"/>
      <c r="B140" s="11"/>
      <c r="C140" s="11"/>
      <c r="D140" s="11" t="s">
        <v>449</v>
      </c>
      <c r="E140" s="11"/>
      <c r="F140" s="11"/>
      <c r="G140" s="11"/>
      <c r="H140" s="11"/>
      <c r="I140" s="11"/>
      <c r="J140" s="361" t="s">
        <v>31</v>
      </c>
      <c r="K140" s="3">
        <f>ROUND(K138/D138,2)</f>
        <v>1.84</v>
      </c>
      <c r="L140" s="292"/>
    </row>
    <row r="141" spans="1:12" ht="12.75">
      <c r="A141" s="138"/>
      <c r="B141" s="11"/>
      <c r="C141" s="11"/>
      <c r="D141" s="11"/>
      <c r="E141" s="11"/>
      <c r="F141" s="11"/>
      <c r="G141" s="11"/>
      <c r="H141" s="11"/>
      <c r="I141" s="11"/>
      <c r="J141" s="2"/>
      <c r="L141" s="292"/>
    </row>
    <row r="142" spans="1:12" ht="12.75">
      <c r="A142" s="138"/>
      <c r="B142" s="282"/>
      <c r="C142" s="11" t="s">
        <v>15</v>
      </c>
      <c r="D142" s="11" t="s">
        <v>27</v>
      </c>
      <c r="E142" s="11"/>
      <c r="F142" s="11"/>
      <c r="G142" s="399">
        <v>44171</v>
      </c>
      <c r="H142" s="11"/>
      <c r="I142" s="11"/>
      <c r="J142" s="361" t="s">
        <v>32</v>
      </c>
      <c r="K142" s="3">
        <f>ROUND(G142*K140,2)</f>
        <v>81274.64</v>
      </c>
      <c r="L142" s="292"/>
    </row>
    <row r="143" spans="1:12" ht="12.75">
      <c r="A143" s="138"/>
      <c r="B143" s="282"/>
      <c r="C143" s="11"/>
      <c r="D143" s="11"/>
      <c r="E143" s="11"/>
      <c r="F143" s="11"/>
      <c r="G143" s="399"/>
      <c r="H143" s="11"/>
      <c r="I143" s="11"/>
      <c r="J143" s="361"/>
      <c r="L143" s="292"/>
    </row>
    <row r="144" spans="1:12" ht="12.75">
      <c r="A144" s="138"/>
      <c r="B144" s="282"/>
      <c r="C144" s="11"/>
      <c r="D144" s="11" t="s">
        <v>34</v>
      </c>
      <c r="E144" s="11"/>
      <c r="F144" s="11"/>
      <c r="G144" s="399">
        <f>D138-G142</f>
        <v>6412</v>
      </c>
      <c r="H144" s="11"/>
      <c r="I144" s="11"/>
      <c r="J144" s="361" t="s">
        <v>33</v>
      </c>
      <c r="K144" s="3">
        <f>ROUND(G144*K140,2)</f>
        <v>11798.08</v>
      </c>
      <c r="L144" s="292"/>
    </row>
    <row r="145" spans="1:12" ht="12.75">
      <c r="A145" s="138"/>
      <c r="B145" s="282"/>
      <c r="C145" s="11"/>
      <c r="D145" s="11" t="s">
        <v>448</v>
      </c>
      <c r="E145" s="11"/>
      <c r="F145" s="11"/>
      <c r="G145" s="8"/>
      <c r="H145" s="11"/>
      <c r="I145" s="11"/>
      <c r="J145" s="361"/>
      <c r="L145" s="292"/>
    </row>
    <row r="146" spans="1:12" ht="12.75">
      <c r="A146" s="138"/>
      <c r="B146" s="282"/>
      <c r="C146" s="11"/>
      <c r="D146" s="11"/>
      <c r="E146" s="11"/>
      <c r="F146" s="11"/>
      <c r="G146" s="399"/>
      <c r="H146" s="11"/>
      <c r="I146" s="11"/>
      <c r="J146" s="361"/>
      <c r="L146" s="292"/>
    </row>
    <row r="147" spans="1:12" ht="12.75">
      <c r="A147" s="138"/>
      <c r="B147" s="282"/>
      <c r="C147" s="11"/>
      <c r="D147" s="11" t="s">
        <v>450</v>
      </c>
      <c r="E147" s="11"/>
      <c r="F147" s="11"/>
      <c r="G147" s="11"/>
      <c r="H147" s="11"/>
      <c r="I147" s="11"/>
      <c r="J147" s="361" t="s">
        <v>35</v>
      </c>
      <c r="K147" s="283">
        <f>K138-K142-K144</f>
        <v>252.649999999996</v>
      </c>
      <c r="L147" s="292"/>
    </row>
    <row r="148" spans="1:12" ht="12.75">
      <c r="A148" s="138"/>
      <c r="B148" s="11"/>
      <c r="C148" s="11"/>
      <c r="D148" s="11"/>
      <c r="E148" s="11"/>
      <c r="F148" s="11"/>
      <c r="G148" s="11"/>
      <c r="H148" s="11"/>
      <c r="I148" s="11"/>
      <c r="J148" s="361"/>
      <c r="L148" s="292"/>
    </row>
    <row r="149" spans="1:12" ht="12.75">
      <c r="A149" s="138"/>
      <c r="B149" s="11"/>
      <c r="C149" s="11"/>
      <c r="D149" s="11"/>
      <c r="E149" s="11"/>
      <c r="F149" s="11"/>
      <c r="G149" s="11"/>
      <c r="H149" s="11"/>
      <c r="I149" s="11"/>
      <c r="J149" s="2"/>
      <c r="L149" s="292"/>
    </row>
    <row r="150" spans="1:12" ht="12.75">
      <c r="A150" s="138"/>
      <c r="B150" s="11"/>
      <c r="C150" s="11" t="s">
        <v>464</v>
      </c>
      <c r="D150" s="11"/>
      <c r="E150" s="11"/>
      <c r="F150" s="11"/>
      <c r="G150" s="11"/>
      <c r="H150" s="11"/>
      <c r="I150" s="281"/>
      <c r="J150" s="361" t="s">
        <v>46</v>
      </c>
      <c r="K150" s="3">
        <f>K126</f>
        <v>48888.67</v>
      </c>
      <c r="L150" s="292"/>
    </row>
    <row r="151" spans="1:12" ht="12.75">
      <c r="A151" s="138"/>
      <c r="B151" s="11"/>
      <c r="C151" s="11"/>
      <c r="D151" s="398"/>
      <c r="E151" s="11"/>
      <c r="F151" s="11"/>
      <c r="G151" s="11"/>
      <c r="H151" s="11"/>
      <c r="I151" s="11"/>
      <c r="J151" s="2"/>
      <c r="L151" s="292"/>
    </row>
    <row r="152" spans="1:12" ht="12.75">
      <c r="A152" s="138"/>
      <c r="B152" s="11"/>
      <c r="C152" s="11"/>
      <c r="D152" s="11" t="s">
        <v>29</v>
      </c>
      <c r="E152" s="11"/>
      <c r="F152" s="11"/>
      <c r="G152" s="11"/>
      <c r="H152" s="11"/>
      <c r="I152" s="11"/>
      <c r="J152" s="361" t="s">
        <v>97</v>
      </c>
      <c r="K152" s="9">
        <f>ROUND(K150*0.25,2)</f>
        <v>12222.17</v>
      </c>
      <c r="L152" s="292"/>
    </row>
    <row r="153" spans="1:12" ht="12.75">
      <c r="A153" s="138"/>
      <c r="B153" s="11"/>
      <c r="C153" s="11" t="s">
        <v>94</v>
      </c>
      <c r="D153" s="398">
        <v>39747</v>
      </c>
      <c r="E153" s="11" t="s">
        <v>96</v>
      </c>
      <c r="F153" s="11"/>
      <c r="G153" s="11"/>
      <c r="H153" s="11"/>
      <c r="I153" s="11"/>
      <c r="J153" s="361" t="s">
        <v>98</v>
      </c>
      <c r="K153" s="3">
        <f>ROUND(K150-K152,2)</f>
        <v>36666.5</v>
      </c>
      <c r="L153" s="292"/>
    </row>
    <row r="154" spans="1:12" ht="12.75">
      <c r="A154" s="138"/>
      <c r="B154" s="11"/>
      <c r="C154" s="11"/>
      <c r="D154" s="11"/>
      <c r="E154" s="11"/>
      <c r="F154" s="11"/>
      <c r="G154" s="11"/>
      <c r="H154" s="11"/>
      <c r="I154" s="11"/>
      <c r="J154" s="361"/>
      <c r="K154" s="9"/>
      <c r="L154" s="292"/>
    </row>
    <row r="155" spans="1:12" ht="12.75">
      <c r="A155" s="138"/>
      <c r="B155" s="11"/>
      <c r="C155" s="11"/>
      <c r="D155" s="11" t="s">
        <v>449</v>
      </c>
      <c r="E155" s="11"/>
      <c r="F155" s="11"/>
      <c r="G155" s="11"/>
      <c r="H155" s="11"/>
      <c r="I155" s="11"/>
      <c r="J155" s="361" t="s">
        <v>99</v>
      </c>
      <c r="K155" s="3">
        <f>ROUND(K153/D153,2)</f>
        <v>0.92</v>
      </c>
      <c r="L155" s="292"/>
    </row>
    <row r="156" spans="1:12" ht="12.75">
      <c r="A156" s="138"/>
      <c r="B156" s="11"/>
      <c r="C156" s="11"/>
      <c r="D156" s="11"/>
      <c r="E156" s="11"/>
      <c r="F156" s="11"/>
      <c r="G156" s="11"/>
      <c r="H156" s="11"/>
      <c r="I156" s="11"/>
      <c r="J156" s="2"/>
      <c r="L156" s="292"/>
    </row>
    <row r="157" spans="1:12" ht="12.75">
      <c r="A157" s="138"/>
      <c r="B157" s="11"/>
      <c r="C157" s="11" t="s">
        <v>15</v>
      </c>
      <c r="D157" s="11" t="s">
        <v>27</v>
      </c>
      <c r="E157" s="11"/>
      <c r="F157" s="11"/>
      <c r="G157" s="400">
        <v>34424</v>
      </c>
      <c r="H157" s="11"/>
      <c r="I157" s="11"/>
      <c r="J157" s="361" t="s">
        <v>100</v>
      </c>
      <c r="K157" s="3">
        <f>ROUND(G157*K155,2)</f>
        <v>31670.08</v>
      </c>
      <c r="L157" s="292"/>
    </row>
    <row r="158" spans="1:12" ht="12.75">
      <c r="A158" s="138"/>
      <c r="B158" s="11"/>
      <c r="C158" s="11"/>
      <c r="D158" s="11"/>
      <c r="E158" s="11"/>
      <c r="F158" s="11"/>
      <c r="G158" s="400"/>
      <c r="H158" s="11"/>
      <c r="I158" s="11"/>
      <c r="J158" s="361"/>
      <c r="L158" s="292"/>
    </row>
    <row r="159" spans="1:12" ht="12.75">
      <c r="A159" s="138"/>
      <c r="B159" s="11"/>
      <c r="C159" s="11"/>
      <c r="D159" s="11"/>
      <c r="E159" s="11"/>
      <c r="F159" s="11"/>
      <c r="G159" s="400"/>
      <c r="H159" s="11"/>
      <c r="I159" s="11"/>
      <c r="J159" s="361"/>
      <c r="L159" s="292"/>
    </row>
    <row r="160" spans="1:12" ht="12.75">
      <c r="A160" s="138"/>
      <c r="B160" s="11"/>
      <c r="C160" s="11"/>
      <c r="D160" s="11" t="s">
        <v>34</v>
      </c>
      <c r="E160" s="11"/>
      <c r="F160" s="11"/>
      <c r="G160" s="399">
        <f>D153-G157</f>
        <v>5323</v>
      </c>
      <c r="H160" s="11"/>
      <c r="I160" s="11"/>
      <c r="J160" s="361" t="s">
        <v>451</v>
      </c>
      <c r="K160" s="3">
        <f>ROUND(G160*K155,2)</f>
        <v>4897.16</v>
      </c>
      <c r="L160" s="292"/>
    </row>
    <row r="161" spans="1:12" ht="12.75">
      <c r="A161" s="138"/>
      <c r="B161" s="11"/>
      <c r="C161" s="11"/>
      <c r="D161" s="11" t="s">
        <v>448</v>
      </c>
      <c r="E161" s="11"/>
      <c r="F161" s="11"/>
      <c r="G161" s="8"/>
      <c r="H161" s="11"/>
      <c r="I161" s="11"/>
      <c r="J161" s="361"/>
      <c r="L161" s="292"/>
    </row>
    <row r="162" spans="1:12" ht="12.75">
      <c r="A162" s="138"/>
      <c r="B162" s="11"/>
      <c r="C162" s="11"/>
      <c r="D162" s="11"/>
      <c r="E162" s="11"/>
      <c r="F162" s="11"/>
      <c r="G162" s="399"/>
      <c r="H162" s="11"/>
      <c r="I162" s="11"/>
      <c r="J162" s="361"/>
      <c r="L162" s="292"/>
    </row>
    <row r="163" spans="1:12" ht="12.75">
      <c r="A163" s="138"/>
      <c r="B163" s="11"/>
      <c r="C163" s="11"/>
      <c r="D163" s="11" t="s">
        <v>454</v>
      </c>
      <c r="E163" s="11"/>
      <c r="F163" s="11"/>
      <c r="G163" s="11"/>
      <c r="H163" s="11"/>
      <c r="I163" s="11"/>
      <c r="J163" s="361" t="s">
        <v>452</v>
      </c>
      <c r="K163" s="283">
        <f>K153-K157-K160</f>
        <v>99.2599999999984</v>
      </c>
      <c r="L163" s="292"/>
    </row>
    <row r="164" spans="1:12" ht="12.75">
      <c r="A164" s="138"/>
      <c r="B164" s="11"/>
      <c r="C164" s="11"/>
      <c r="D164" s="11"/>
      <c r="E164" s="11"/>
      <c r="F164" s="11"/>
      <c r="G164" s="11"/>
      <c r="H164" s="11"/>
      <c r="I164" s="11"/>
      <c r="J164" s="361"/>
      <c r="K164" s="283"/>
      <c r="L164" s="292"/>
    </row>
    <row r="165" spans="1:12" ht="12.75">
      <c r="A165" s="138"/>
      <c r="B165" s="11"/>
      <c r="C165" s="11"/>
      <c r="D165" s="11"/>
      <c r="E165" s="11"/>
      <c r="F165" s="11"/>
      <c r="G165" s="11"/>
      <c r="H165" s="11"/>
      <c r="I165" s="11"/>
      <c r="L165" s="292"/>
    </row>
    <row r="166" spans="1:12" ht="12.75">
      <c r="A166" s="246" t="s">
        <v>36</v>
      </c>
      <c r="B166" s="8" t="s">
        <v>37</v>
      </c>
      <c r="C166" s="11"/>
      <c r="D166" s="11"/>
      <c r="E166" s="11"/>
      <c r="F166" s="11"/>
      <c r="G166" s="11"/>
      <c r="H166" s="11"/>
      <c r="I166" s="11"/>
      <c r="J166" s="2"/>
      <c r="K166" s="6"/>
      <c r="L166" s="292"/>
    </row>
    <row r="167" spans="1:12" ht="12.75">
      <c r="A167" s="138"/>
      <c r="B167" s="11"/>
      <c r="C167" s="11"/>
      <c r="D167" s="11"/>
      <c r="E167" s="11"/>
      <c r="F167" s="11"/>
      <c r="G167" s="11"/>
      <c r="H167" s="11"/>
      <c r="I167" s="11"/>
      <c r="J167" s="2"/>
      <c r="L167" s="292"/>
    </row>
    <row r="168" spans="1:12" ht="12.75">
      <c r="A168" s="138"/>
      <c r="B168" s="8" t="s">
        <v>38</v>
      </c>
      <c r="C168" s="8" t="s">
        <v>39</v>
      </c>
      <c r="D168" s="11"/>
      <c r="E168" s="11"/>
      <c r="F168" s="11"/>
      <c r="G168" s="11"/>
      <c r="H168" s="11"/>
      <c r="I168" s="11"/>
      <c r="J168" s="2"/>
      <c r="L168" s="292"/>
    </row>
    <row r="169" spans="1:12" ht="12.75">
      <c r="A169" s="138"/>
      <c r="B169" s="11"/>
      <c r="C169" s="11"/>
      <c r="D169" s="11"/>
      <c r="E169" s="11"/>
      <c r="F169" s="11"/>
      <c r="G169" s="11"/>
      <c r="H169" s="11"/>
      <c r="I169" s="11"/>
      <c r="J169" s="2"/>
      <c r="L169" s="292"/>
    </row>
    <row r="170" spans="1:12" ht="12.75">
      <c r="A170" s="138"/>
      <c r="B170" s="11"/>
      <c r="C170" s="11"/>
      <c r="D170" s="11"/>
      <c r="E170" s="11"/>
      <c r="F170" s="11"/>
      <c r="G170" s="272" t="s">
        <v>40</v>
      </c>
      <c r="H170" s="11"/>
      <c r="I170" s="272" t="s">
        <v>41</v>
      </c>
      <c r="J170" s="2"/>
      <c r="K170" s="10" t="s">
        <v>42</v>
      </c>
      <c r="L170" s="292"/>
    </row>
    <row r="171" spans="1:12" ht="12.75">
      <c r="A171" s="138"/>
      <c r="B171" s="11"/>
      <c r="C171" s="11"/>
      <c r="D171" s="11"/>
      <c r="E171" s="11"/>
      <c r="F171" s="11"/>
      <c r="G171" s="272" t="s">
        <v>43</v>
      </c>
      <c r="H171" s="11"/>
      <c r="I171" s="272"/>
      <c r="J171" s="2"/>
      <c r="K171" s="10" t="s">
        <v>44</v>
      </c>
      <c r="L171" s="292"/>
    </row>
    <row r="172" spans="1:12" ht="12.75">
      <c r="A172" s="138"/>
      <c r="B172" s="276"/>
      <c r="C172" s="276"/>
      <c r="D172" s="276"/>
      <c r="E172" s="276"/>
      <c r="F172" s="276"/>
      <c r="G172" s="284"/>
      <c r="H172" s="276"/>
      <c r="I172" s="284" t="s">
        <v>123</v>
      </c>
      <c r="J172" s="169"/>
      <c r="K172" s="12" t="s">
        <v>139</v>
      </c>
      <c r="L172" s="292"/>
    </row>
    <row r="173" spans="1:12" ht="12.75">
      <c r="A173" s="138"/>
      <c r="B173" s="11"/>
      <c r="C173" s="11"/>
      <c r="D173" s="11"/>
      <c r="E173" s="11"/>
      <c r="F173" s="11"/>
      <c r="G173" s="11"/>
      <c r="H173" s="11"/>
      <c r="I173" s="11"/>
      <c r="J173" s="2"/>
      <c r="L173" s="292"/>
    </row>
    <row r="174" spans="1:12" ht="12.75">
      <c r="A174" s="138"/>
      <c r="B174" s="264" t="s">
        <v>80</v>
      </c>
      <c r="C174" s="264"/>
      <c r="D174" s="264"/>
      <c r="E174" s="264"/>
      <c r="F174" s="264"/>
      <c r="G174" s="374">
        <f>G142</f>
        <v>44171</v>
      </c>
      <c r="H174" s="264"/>
      <c r="I174" s="287">
        <f>K140</f>
        <v>1.84</v>
      </c>
      <c r="J174" s="251" t="s">
        <v>99</v>
      </c>
      <c r="K174" s="254">
        <f>G174*I174</f>
        <v>81274.64</v>
      </c>
      <c r="L174" s="301"/>
    </row>
    <row r="175" spans="1:12" ht="12.75">
      <c r="A175" s="138"/>
      <c r="B175" s="11"/>
      <c r="C175" s="11"/>
      <c r="D175" s="11"/>
      <c r="E175" s="11"/>
      <c r="F175" s="11"/>
      <c r="G175" s="11"/>
      <c r="H175" s="11"/>
      <c r="I175" s="268"/>
      <c r="J175" s="2"/>
      <c r="L175" s="292"/>
    </row>
    <row r="176" spans="1:12" ht="12.75">
      <c r="A176" s="138"/>
      <c r="B176" s="264" t="s">
        <v>83</v>
      </c>
      <c r="C176" s="264"/>
      <c r="D176" s="264"/>
      <c r="E176" s="264"/>
      <c r="F176" s="264"/>
      <c r="G176" s="374">
        <f>G157</f>
        <v>34424</v>
      </c>
      <c r="H176" s="264"/>
      <c r="I176" s="287">
        <f>K155</f>
        <v>0.92</v>
      </c>
      <c r="J176" s="251" t="s">
        <v>100</v>
      </c>
      <c r="K176" s="299">
        <f>G176*I176</f>
        <v>31670.08</v>
      </c>
      <c r="L176" s="301"/>
    </row>
    <row r="177" spans="1:12" ht="12.75">
      <c r="A177" s="138"/>
      <c r="B177" s="11"/>
      <c r="C177" s="11"/>
      <c r="D177" s="11"/>
      <c r="E177" s="11"/>
      <c r="F177" s="11"/>
      <c r="G177" s="11"/>
      <c r="H177" s="11"/>
      <c r="I177" s="11"/>
      <c r="K177" s="3">
        <f>SUM(K174:K176)</f>
        <v>112944.72</v>
      </c>
      <c r="L177" s="292"/>
    </row>
    <row r="178" spans="1:12" ht="12.75">
      <c r="A178" s="139"/>
      <c r="B178" s="276"/>
      <c r="C178" s="276"/>
      <c r="D178" s="276"/>
      <c r="E178" s="276"/>
      <c r="F178" s="276"/>
      <c r="G178" s="276"/>
      <c r="H178" s="276"/>
      <c r="I178" s="276"/>
      <c r="J178" s="140"/>
      <c r="K178" s="300"/>
      <c r="L178" s="293"/>
    </row>
    <row r="179" spans="1:12" ht="12.75">
      <c r="A179" s="305"/>
      <c r="B179" s="333"/>
      <c r="C179" s="333"/>
      <c r="D179" s="333"/>
      <c r="E179" s="333"/>
      <c r="F179" s="333"/>
      <c r="G179" s="333"/>
      <c r="H179" s="333"/>
      <c r="I179" s="333"/>
      <c r="J179" s="133"/>
      <c r="K179" s="248"/>
      <c r="L179" s="135"/>
    </row>
    <row r="180" spans="1:12" ht="12.75">
      <c r="A180" s="250" t="s">
        <v>101</v>
      </c>
      <c r="B180" s="157" t="s">
        <v>433</v>
      </c>
      <c r="C180" s="264"/>
      <c r="D180" s="264"/>
      <c r="E180" s="264"/>
      <c r="F180" s="264"/>
      <c r="G180" s="264"/>
      <c r="H180" s="264"/>
      <c r="I180" s="264"/>
      <c r="J180" s="158"/>
      <c r="K180" s="254"/>
      <c r="L180" s="294"/>
    </row>
    <row r="181" spans="1:12" ht="12.75">
      <c r="A181" s="246"/>
      <c r="B181" s="8"/>
      <c r="C181" s="11"/>
      <c r="D181" s="11"/>
      <c r="E181" s="11"/>
      <c r="F181" s="11"/>
      <c r="G181" s="11"/>
      <c r="H181" s="11"/>
      <c r="I181" s="11"/>
      <c r="L181" s="292"/>
    </row>
    <row r="182" spans="1:12" ht="12.75">
      <c r="A182" s="246" t="s">
        <v>2</v>
      </c>
      <c r="B182" s="8" t="s">
        <v>3</v>
      </c>
      <c r="C182" s="11"/>
      <c r="D182" s="11"/>
      <c r="E182" s="11"/>
      <c r="F182" s="11"/>
      <c r="G182" s="11"/>
      <c r="H182" s="11"/>
      <c r="I182" s="11"/>
      <c r="L182" s="292"/>
    </row>
    <row r="183" spans="1:12" ht="12.75">
      <c r="A183" s="138"/>
      <c r="B183" s="11"/>
      <c r="C183" s="11"/>
      <c r="D183" s="11"/>
      <c r="E183" s="11"/>
      <c r="F183" s="11"/>
      <c r="G183" s="11"/>
      <c r="H183" s="11"/>
      <c r="I183" s="11"/>
      <c r="L183" s="292"/>
    </row>
    <row r="184" spans="1:12" ht="12.75">
      <c r="A184" s="247" t="s">
        <v>4</v>
      </c>
      <c r="B184" s="8" t="s">
        <v>374</v>
      </c>
      <c r="C184" s="8" t="s">
        <v>371</v>
      </c>
      <c r="D184" s="11"/>
      <c r="E184" s="11"/>
      <c r="F184" s="11"/>
      <c r="G184" s="11"/>
      <c r="H184" s="11"/>
      <c r="I184" s="249" t="s">
        <v>349</v>
      </c>
      <c r="J184" s="11"/>
      <c r="K184" s="254">
        <v>1262.16</v>
      </c>
      <c r="L184" s="292"/>
    </row>
    <row r="185" spans="1:12" ht="12.75">
      <c r="A185" s="138"/>
      <c r="B185" s="11"/>
      <c r="C185" s="11"/>
      <c r="D185" s="11"/>
      <c r="E185" s="11"/>
      <c r="F185" s="11"/>
      <c r="G185" s="11"/>
      <c r="H185" s="11"/>
      <c r="I185" s="11"/>
      <c r="J185" s="11"/>
      <c r="L185" s="292"/>
    </row>
    <row r="186" spans="1:12" ht="12.75">
      <c r="A186" s="247" t="s">
        <v>50</v>
      </c>
      <c r="B186" s="8" t="s">
        <v>375</v>
      </c>
      <c r="C186" s="8" t="s">
        <v>376</v>
      </c>
      <c r="D186" s="11"/>
      <c r="E186" s="11"/>
      <c r="F186" s="11"/>
      <c r="G186" s="11"/>
      <c r="H186" s="11"/>
      <c r="I186" s="11"/>
      <c r="J186" s="11"/>
      <c r="K186" s="3">
        <v>4400</v>
      </c>
      <c r="L186" s="292"/>
    </row>
    <row r="187" spans="1:12" ht="12.75">
      <c r="A187" s="247"/>
      <c r="B187" s="11"/>
      <c r="C187" s="345"/>
      <c r="D187" s="11"/>
      <c r="E187" s="326"/>
      <c r="F187" s="11"/>
      <c r="G187" s="11"/>
      <c r="H187" s="11"/>
      <c r="I187" s="326"/>
      <c r="J187" s="11"/>
      <c r="L187" s="292"/>
    </row>
    <row r="188" spans="1:12" ht="12.75">
      <c r="A188" s="247"/>
      <c r="B188" s="11"/>
      <c r="C188" s="11"/>
      <c r="D188" s="11"/>
      <c r="E188" s="11"/>
      <c r="F188" s="11"/>
      <c r="G188" s="11"/>
      <c r="H188" s="11"/>
      <c r="I188" s="11"/>
      <c r="J188" s="11"/>
      <c r="L188" s="292"/>
    </row>
    <row r="189" spans="1:12" ht="12.75">
      <c r="A189" s="247" t="s">
        <v>56</v>
      </c>
      <c r="B189" s="8" t="s">
        <v>47</v>
      </c>
      <c r="C189" s="8" t="s">
        <v>48</v>
      </c>
      <c r="D189" s="8"/>
      <c r="E189" s="8"/>
      <c r="F189" s="8"/>
      <c r="G189" s="8"/>
      <c r="H189" s="8"/>
      <c r="I189" s="326">
        <v>5000</v>
      </c>
      <c r="J189" s="8"/>
      <c r="K189" s="8"/>
      <c r="L189" s="292"/>
    </row>
    <row r="190" spans="1:12" ht="12.75">
      <c r="A190" s="138"/>
      <c r="B190" s="8" t="s">
        <v>428</v>
      </c>
      <c r="C190" s="8" t="s">
        <v>429</v>
      </c>
      <c r="D190" s="8"/>
      <c r="E190" s="8"/>
      <c r="F190" s="8"/>
      <c r="G190" s="8"/>
      <c r="H190" s="8"/>
      <c r="I190" s="505">
        <v>21000</v>
      </c>
      <c r="J190" s="11"/>
      <c r="L190" s="292"/>
    </row>
    <row r="191" spans="1:12" ht="12.75">
      <c r="A191" s="138"/>
      <c r="B191" s="8"/>
      <c r="C191" s="8"/>
      <c r="D191" s="8"/>
      <c r="E191" s="8"/>
      <c r="F191" s="8"/>
      <c r="G191" s="8"/>
      <c r="H191" s="8"/>
      <c r="I191" s="326">
        <f>SUM(I189+I190)</f>
        <v>26000</v>
      </c>
      <c r="J191" s="11"/>
      <c r="L191" s="292"/>
    </row>
    <row r="192" spans="1:12" ht="12.75">
      <c r="A192" s="138"/>
      <c r="B192" s="11"/>
      <c r="C192" s="11" t="s">
        <v>7</v>
      </c>
      <c r="D192" s="270">
        <v>1</v>
      </c>
      <c r="E192" s="11" t="s">
        <v>16</v>
      </c>
      <c r="F192" s="11"/>
      <c r="G192" s="11"/>
      <c r="H192" s="249" t="s">
        <v>17</v>
      </c>
      <c r="I192" s="11"/>
      <c r="J192" s="11"/>
      <c r="K192" s="3">
        <f>ROUND(I191*D192,2)</f>
        <v>26000</v>
      </c>
      <c r="L192" s="292"/>
    </row>
    <row r="193" spans="1:12" ht="12.75">
      <c r="A193" s="138"/>
      <c r="B193" s="11"/>
      <c r="C193" s="11"/>
      <c r="D193" s="270"/>
      <c r="E193" s="11"/>
      <c r="F193" s="11"/>
      <c r="G193" s="13"/>
      <c r="H193" s="11"/>
      <c r="I193" s="11"/>
      <c r="J193" s="11"/>
      <c r="L193" s="292"/>
    </row>
    <row r="194" spans="1:12" ht="12.75">
      <c r="A194" s="247" t="s">
        <v>144</v>
      </c>
      <c r="B194" s="8" t="s">
        <v>142</v>
      </c>
      <c r="C194" s="8" t="s">
        <v>145</v>
      </c>
      <c r="D194" s="11"/>
      <c r="E194" s="11"/>
      <c r="F194" s="11"/>
      <c r="G194" s="11"/>
      <c r="H194" s="11"/>
      <c r="I194" s="326">
        <v>4200</v>
      </c>
      <c r="J194" s="11"/>
      <c r="K194" s="3">
        <f>I194</f>
        <v>4200</v>
      </c>
      <c r="L194" s="292"/>
    </row>
    <row r="195" spans="1:12" ht="12.75">
      <c r="A195" s="138"/>
      <c r="B195" s="11"/>
      <c r="C195" s="11" t="s">
        <v>143</v>
      </c>
      <c r="D195" s="270"/>
      <c r="E195" s="11"/>
      <c r="F195" s="11"/>
      <c r="G195" s="13"/>
      <c r="H195" s="11"/>
      <c r="I195" s="11"/>
      <c r="J195" s="11"/>
      <c r="L195" s="292"/>
    </row>
    <row r="196" spans="1:12" ht="12.75">
      <c r="A196" s="138"/>
      <c r="B196" s="11"/>
      <c r="C196" s="11"/>
      <c r="D196" s="270"/>
      <c r="E196" s="11"/>
      <c r="F196" s="11"/>
      <c r="G196" s="13"/>
      <c r="H196" s="11"/>
      <c r="I196" s="11"/>
      <c r="J196" s="11"/>
      <c r="L196" s="292"/>
    </row>
    <row r="197" spans="1:12" ht="12.75">
      <c r="A197" s="247" t="s">
        <v>304</v>
      </c>
      <c r="B197" s="8" t="s">
        <v>5</v>
      </c>
      <c r="C197" s="8" t="s">
        <v>6</v>
      </c>
      <c r="D197" s="11"/>
      <c r="E197" s="11"/>
      <c r="F197" s="11"/>
      <c r="G197" s="11"/>
      <c r="H197" s="11"/>
      <c r="I197" s="11"/>
      <c r="J197" s="11"/>
      <c r="L197" s="292"/>
    </row>
    <row r="198" spans="1:12" ht="12.75">
      <c r="A198" s="247"/>
      <c r="B198" s="8"/>
      <c r="C198" s="8"/>
      <c r="D198" s="11"/>
      <c r="E198" s="11"/>
      <c r="F198" s="11"/>
      <c r="G198" s="11"/>
      <c r="H198" s="11"/>
      <c r="I198" s="11"/>
      <c r="J198" s="11"/>
      <c r="L198" s="292"/>
    </row>
    <row r="199" spans="1:12" ht="12.75">
      <c r="A199" s="306" t="s">
        <v>377</v>
      </c>
      <c r="B199" s="11"/>
      <c r="C199" s="7" t="s">
        <v>129</v>
      </c>
      <c r="D199" s="11"/>
      <c r="E199" s="11"/>
      <c r="F199" s="11"/>
      <c r="G199" s="11"/>
      <c r="H199" s="11"/>
      <c r="I199" s="11"/>
      <c r="J199" s="11"/>
      <c r="L199" s="292"/>
    </row>
    <row r="200" spans="1:12" ht="12.75">
      <c r="A200" s="306" t="s">
        <v>378</v>
      </c>
      <c r="B200" s="11"/>
      <c r="C200" s="11" t="s">
        <v>102</v>
      </c>
      <c r="D200" s="11"/>
      <c r="E200" s="11"/>
      <c r="F200" s="11"/>
      <c r="G200" s="11"/>
      <c r="H200" s="11"/>
      <c r="I200" s="11"/>
      <c r="J200" s="11"/>
      <c r="L200" s="292"/>
    </row>
    <row r="201" spans="1:12" ht="12.75">
      <c r="A201" s="138"/>
      <c r="B201" s="11"/>
      <c r="C201" s="11" t="s">
        <v>103</v>
      </c>
      <c r="D201" s="11"/>
      <c r="E201" s="11"/>
      <c r="F201" s="11"/>
      <c r="G201" s="11"/>
      <c r="H201" s="11"/>
      <c r="I201" s="11"/>
      <c r="J201" s="11"/>
      <c r="L201" s="292"/>
    </row>
    <row r="202" spans="1:12" ht="12.75">
      <c r="A202" s="138"/>
      <c r="B202" s="11"/>
      <c r="C202" s="11" t="s">
        <v>104</v>
      </c>
      <c r="D202" s="11"/>
      <c r="E202" s="11"/>
      <c r="F202" s="11"/>
      <c r="G202" s="11"/>
      <c r="H202" s="11"/>
      <c r="I202" s="11"/>
      <c r="J202" s="11"/>
      <c r="L202" s="292"/>
    </row>
    <row r="203" spans="1:12" ht="12.75">
      <c r="A203" s="138"/>
      <c r="B203" s="11"/>
      <c r="C203" s="11" t="s">
        <v>418</v>
      </c>
      <c r="D203" s="11"/>
      <c r="E203" s="11"/>
      <c r="F203" s="11"/>
      <c r="G203" s="11"/>
      <c r="H203" s="272"/>
      <c r="I203" s="268"/>
      <c r="J203" s="11"/>
      <c r="L203" s="292"/>
    </row>
    <row r="204" spans="1:16" ht="12.75">
      <c r="A204" s="138"/>
      <c r="B204" s="11"/>
      <c r="C204" s="11" t="s">
        <v>105</v>
      </c>
      <c r="D204" s="11">
        <v>210</v>
      </c>
      <c r="E204" s="11" t="s">
        <v>53</v>
      </c>
      <c r="F204" s="11" t="s">
        <v>350</v>
      </c>
      <c r="G204" s="11">
        <v>21.81</v>
      </c>
      <c r="H204" s="11" t="s">
        <v>140</v>
      </c>
      <c r="I204" s="11"/>
      <c r="J204" s="11"/>
      <c r="K204" s="3">
        <f>ROUND(D204*G204,2)</f>
        <v>4580.1</v>
      </c>
      <c r="L204" s="292"/>
      <c r="P204" s="394"/>
    </row>
    <row r="205" spans="1:12" ht="12.75">
      <c r="A205" s="138"/>
      <c r="B205" s="11"/>
      <c r="C205" s="11" t="s">
        <v>9</v>
      </c>
      <c r="D205" s="270">
        <v>0.1</v>
      </c>
      <c r="E205" s="11" t="s">
        <v>10</v>
      </c>
      <c r="F205" s="11"/>
      <c r="G205" s="13"/>
      <c r="H205" s="11"/>
      <c r="I205" s="11"/>
      <c r="J205" s="11"/>
      <c r="K205" s="3">
        <f>ROUND(K204*D205,2)</f>
        <v>458.01</v>
      </c>
      <c r="L205" s="292"/>
    </row>
    <row r="206" spans="1:12" ht="12.75">
      <c r="A206" s="138"/>
      <c r="B206" s="11"/>
      <c r="C206" s="11"/>
      <c r="D206" s="270">
        <v>0.15</v>
      </c>
      <c r="E206" s="11" t="s">
        <v>11</v>
      </c>
      <c r="F206" s="11"/>
      <c r="G206" s="13"/>
      <c r="H206" s="11"/>
      <c r="I206" s="11"/>
      <c r="J206" s="11"/>
      <c r="K206" s="3">
        <f>ROUND(K204*D206,2)</f>
        <v>687.02</v>
      </c>
      <c r="L206" s="292"/>
    </row>
    <row r="207" spans="1:12" ht="12.75">
      <c r="A207" s="138"/>
      <c r="B207" s="11"/>
      <c r="C207" s="11"/>
      <c r="D207" s="270"/>
      <c r="E207" s="11"/>
      <c r="F207" s="11"/>
      <c r="G207" s="13"/>
      <c r="H207" s="11"/>
      <c r="I207" s="11"/>
      <c r="J207" s="11"/>
      <c r="L207" s="292"/>
    </row>
    <row r="208" spans="1:12" ht="12.75">
      <c r="A208" s="247" t="s">
        <v>379</v>
      </c>
      <c r="B208" s="11"/>
      <c r="C208" s="7" t="s">
        <v>12</v>
      </c>
      <c r="D208" s="11"/>
      <c r="E208" s="271" t="s">
        <v>13</v>
      </c>
      <c r="F208" s="11"/>
      <c r="G208" s="271" t="s">
        <v>140</v>
      </c>
      <c r="H208" s="11"/>
      <c r="I208" s="11"/>
      <c r="J208" s="11"/>
      <c r="K208" s="6"/>
      <c r="L208" s="292"/>
    </row>
    <row r="209" spans="1:12" ht="12.75">
      <c r="A209" s="138"/>
      <c r="B209" s="11"/>
      <c r="C209" s="11" t="s">
        <v>395</v>
      </c>
      <c r="D209" s="11" t="s">
        <v>115</v>
      </c>
      <c r="E209" s="272">
        <v>110</v>
      </c>
      <c r="F209" s="11"/>
      <c r="G209" s="325">
        <v>2.73</v>
      </c>
      <c r="H209" s="11"/>
      <c r="I209" s="13"/>
      <c r="J209" s="11"/>
      <c r="K209" s="3">
        <f>ROUND(G209*E209,2)</f>
        <v>300.3</v>
      </c>
      <c r="L209" s="292"/>
    </row>
    <row r="210" spans="1:12" ht="12.75">
      <c r="A210" s="138"/>
      <c r="B210" s="11"/>
      <c r="C210" s="11"/>
      <c r="D210" s="11"/>
      <c r="E210" s="11"/>
      <c r="F210" s="11"/>
      <c r="G210" s="11"/>
      <c r="H210" s="11"/>
      <c r="I210" s="11"/>
      <c r="J210" s="11"/>
      <c r="K210" s="8"/>
      <c r="L210" s="292"/>
    </row>
    <row r="211" spans="1:12" ht="12.75">
      <c r="A211" s="247" t="s">
        <v>380</v>
      </c>
      <c r="B211" s="11"/>
      <c r="C211" s="7" t="s">
        <v>135</v>
      </c>
      <c r="D211" s="270"/>
      <c r="E211" s="11"/>
      <c r="F211" s="11"/>
      <c r="G211" s="13"/>
      <c r="H211" s="11"/>
      <c r="I211" s="11"/>
      <c r="J211" s="11"/>
      <c r="L211" s="292"/>
    </row>
    <row r="212" spans="1:12" ht="12.75">
      <c r="A212" s="247" t="s">
        <v>381</v>
      </c>
      <c r="B212" s="11"/>
      <c r="C212" s="11" t="s">
        <v>106</v>
      </c>
      <c r="D212" s="11"/>
      <c r="E212" s="11"/>
      <c r="F212" s="11"/>
      <c r="G212" s="11"/>
      <c r="H212" s="11"/>
      <c r="I212" s="11"/>
      <c r="J212" s="11"/>
      <c r="L212" s="292"/>
    </row>
    <row r="213" spans="1:12" ht="12.75">
      <c r="A213" s="247" t="s">
        <v>382</v>
      </c>
      <c r="B213" s="11"/>
      <c r="C213" s="11" t="s">
        <v>417</v>
      </c>
      <c r="D213" s="11"/>
      <c r="E213" s="11"/>
      <c r="F213" s="11"/>
      <c r="G213" s="11"/>
      <c r="H213" s="272"/>
      <c r="I213" s="11"/>
      <c r="J213" s="11"/>
      <c r="L213" s="292"/>
    </row>
    <row r="214" spans="1:12" ht="12.75">
      <c r="A214" s="138"/>
      <c r="B214" s="11"/>
      <c r="C214" s="11" t="s">
        <v>279</v>
      </c>
      <c r="D214" s="269">
        <v>288</v>
      </c>
      <c r="E214" s="11" t="s">
        <v>53</v>
      </c>
      <c r="F214" s="11" t="s">
        <v>350</v>
      </c>
      <c r="G214" s="268">
        <v>23.5</v>
      </c>
      <c r="H214" s="11" t="s">
        <v>140</v>
      </c>
      <c r="I214" s="11"/>
      <c r="J214" s="11"/>
      <c r="K214" s="3">
        <f>ROUND(G214*D214,2)</f>
        <v>6768</v>
      </c>
      <c r="L214" s="292"/>
    </row>
    <row r="215" spans="1:12" ht="12.75">
      <c r="A215" s="138"/>
      <c r="B215" s="11"/>
      <c r="C215" s="11" t="s">
        <v>9</v>
      </c>
      <c r="D215" s="270">
        <v>0.1</v>
      </c>
      <c r="E215" s="11" t="s">
        <v>10</v>
      </c>
      <c r="F215" s="11"/>
      <c r="G215" s="13"/>
      <c r="H215" s="11"/>
      <c r="I215" s="11"/>
      <c r="J215" s="11"/>
      <c r="K215" s="3">
        <f>ROUND(K214*D215,2)</f>
        <v>676.8</v>
      </c>
      <c r="L215" s="292"/>
    </row>
    <row r="216" spans="1:12" ht="12.75">
      <c r="A216" s="138"/>
      <c r="B216" s="11"/>
      <c r="C216" s="11"/>
      <c r="D216" s="270">
        <v>0.15</v>
      </c>
      <c r="E216" s="11" t="s">
        <v>11</v>
      </c>
      <c r="F216" s="11"/>
      <c r="G216" s="13"/>
      <c r="H216" s="11"/>
      <c r="I216" s="11"/>
      <c r="J216" s="11"/>
      <c r="K216" s="3">
        <f>ROUND(K214*D216,2)</f>
        <v>1015.2</v>
      </c>
      <c r="L216" s="292"/>
    </row>
    <row r="217" spans="1:12" ht="12.75">
      <c r="A217" s="138"/>
      <c r="B217" s="11"/>
      <c r="C217" s="11"/>
      <c r="D217" s="11"/>
      <c r="E217" s="11"/>
      <c r="F217" s="11"/>
      <c r="G217" s="11"/>
      <c r="H217" s="11"/>
      <c r="I217" s="11"/>
      <c r="J217" s="11"/>
      <c r="L217" s="292"/>
    </row>
    <row r="218" spans="1:12" ht="12.75">
      <c r="A218" s="247" t="s">
        <v>383</v>
      </c>
      <c r="B218" s="11"/>
      <c r="C218" s="7" t="s">
        <v>12</v>
      </c>
      <c r="D218" s="11"/>
      <c r="E218" s="271" t="s">
        <v>13</v>
      </c>
      <c r="F218" s="11"/>
      <c r="G218" s="271" t="s">
        <v>140</v>
      </c>
      <c r="H218" s="11"/>
      <c r="I218" s="11"/>
      <c r="J218" s="11"/>
      <c r="L218" s="292"/>
    </row>
    <row r="219" spans="1:12" ht="12.75">
      <c r="A219" s="138"/>
      <c r="B219" s="11"/>
      <c r="C219" s="11" t="s">
        <v>396</v>
      </c>
      <c r="D219" s="11" t="s">
        <v>280</v>
      </c>
      <c r="E219" s="272">
        <v>144</v>
      </c>
      <c r="F219" s="11"/>
      <c r="G219" s="325">
        <v>13.54</v>
      </c>
      <c r="H219" s="272"/>
      <c r="I219" s="13"/>
      <c r="J219" s="11"/>
      <c r="K219" s="3">
        <f>ROUND(E219*G219,2)</f>
        <v>1949.76</v>
      </c>
      <c r="L219" s="307"/>
    </row>
    <row r="220" spans="1:12" ht="12.75">
      <c r="A220" s="138"/>
      <c r="B220" s="11"/>
      <c r="C220" s="11" t="s">
        <v>397</v>
      </c>
      <c r="D220" s="11" t="s">
        <v>113</v>
      </c>
      <c r="E220" s="272">
        <v>144</v>
      </c>
      <c r="F220" s="11"/>
      <c r="G220" s="325">
        <v>14.83</v>
      </c>
      <c r="H220" s="11"/>
      <c r="I220" s="13"/>
      <c r="J220" s="11"/>
      <c r="K220" s="3">
        <f>ROUND(E220*G220,2)</f>
        <v>2135.52</v>
      </c>
      <c r="L220" s="292"/>
    </row>
    <row r="221" spans="1:12" ht="12.75">
      <c r="A221" s="138"/>
      <c r="B221" s="11"/>
      <c r="C221" s="11"/>
      <c r="D221" s="11"/>
      <c r="E221" s="272"/>
      <c r="F221" s="11"/>
      <c r="G221" s="325"/>
      <c r="H221" s="11"/>
      <c r="I221" s="13"/>
      <c r="J221" s="11"/>
      <c r="L221" s="292"/>
    </row>
    <row r="222" spans="1:12" ht="12.75">
      <c r="A222" s="138"/>
      <c r="B222" s="11"/>
      <c r="C222" s="7" t="s">
        <v>136</v>
      </c>
      <c r="D222" s="11"/>
      <c r="E222" s="11"/>
      <c r="F222" s="11"/>
      <c r="G222" s="11"/>
      <c r="H222" s="11"/>
      <c r="I222" s="11"/>
      <c r="J222" s="11"/>
      <c r="L222" s="292"/>
    </row>
    <row r="223" spans="1:12" ht="12.75">
      <c r="A223" s="247" t="s">
        <v>384</v>
      </c>
      <c r="B223" s="11"/>
      <c r="C223" s="11" t="s">
        <v>419</v>
      </c>
      <c r="D223" s="11"/>
      <c r="E223" s="11"/>
      <c r="F223" s="11"/>
      <c r="G223" s="11"/>
      <c r="H223" s="272"/>
      <c r="I223" s="11"/>
      <c r="J223" s="11"/>
      <c r="L223" s="292"/>
    </row>
    <row r="224" spans="1:12" ht="12.75">
      <c r="A224" s="138"/>
      <c r="B224" s="11"/>
      <c r="C224" s="11" t="s">
        <v>281</v>
      </c>
      <c r="D224" s="269">
        <v>684</v>
      </c>
      <c r="E224" s="11" t="s">
        <v>53</v>
      </c>
      <c r="F224" s="11" t="s">
        <v>350</v>
      </c>
      <c r="G224" s="268">
        <v>22.66</v>
      </c>
      <c r="H224" s="11" t="s">
        <v>140</v>
      </c>
      <c r="I224" s="11"/>
      <c r="J224" s="11"/>
      <c r="K224" s="3">
        <f>ROUND(G224*D224,2)</f>
        <v>15499.44</v>
      </c>
      <c r="L224" s="292"/>
    </row>
    <row r="225" spans="1:12" ht="12.75">
      <c r="A225" s="138"/>
      <c r="B225" s="11"/>
      <c r="C225" s="11" t="s">
        <v>9</v>
      </c>
      <c r="D225" s="270">
        <v>0.1</v>
      </c>
      <c r="E225" s="11" t="s">
        <v>10</v>
      </c>
      <c r="F225" s="11"/>
      <c r="G225" s="13"/>
      <c r="H225" s="11"/>
      <c r="I225" s="11"/>
      <c r="J225" s="11"/>
      <c r="K225" s="3">
        <f>ROUND(K224*D225,2)</f>
        <v>1549.94</v>
      </c>
      <c r="L225" s="292"/>
    </row>
    <row r="226" spans="1:12" ht="12.75">
      <c r="A226" s="138"/>
      <c r="B226" s="11"/>
      <c r="C226" s="11"/>
      <c r="D226" s="270">
        <v>0.15</v>
      </c>
      <c r="E226" s="11" t="s">
        <v>11</v>
      </c>
      <c r="F226" s="11"/>
      <c r="G226" s="13"/>
      <c r="H226" s="11"/>
      <c r="I226" s="11"/>
      <c r="J226" s="11"/>
      <c r="K226" s="3">
        <f>ROUND(K224*D226,2)</f>
        <v>2324.92</v>
      </c>
      <c r="L226" s="292"/>
    </row>
    <row r="227" spans="1:12" ht="12.75">
      <c r="A227" s="138"/>
      <c r="B227" s="11"/>
      <c r="C227" s="11"/>
      <c r="D227" s="270"/>
      <c r="E227" s="11"/>
      <c r="F227" s="11"/>
      <c r="G227" s="13"/>
      <c r="H227" s="11"/>
      <c r="I227" s="11"/>
      <c r="L227" s="292"/>
    </row>
    <row r="228" spans="1:12" ht="12.75">
      <c r="A228" s="247" t="s">
        <v>385</v>
      </c>
      <c r="B228" s="11"/>
      <c r="C228" s="7" t="s">
        <v>12</v>
      </c>
      <c r="D228" s="11"/>
      <c r="E228" s="271" t="s">
        <v>13</v>
      </c>
      <c r="F228" s="11"/>
      <c r="G228" s="271" t="s">
        <v>140</v>
      </c>
      <c r="H228" s="11"/>
      <c r="I228" s="11"/>
      <c r="L228" s="292"/>
    </row>
    <row r="229" spans="1:12" ht="12.75">
      <c r="A229" s="138"/>
      <c r="B229" s="11"/>
      <c r="C229" s="11" t="s">
        <v>395</v>
      </c>
      <c r="D229" s="11" t="s">
        <v>114</v>
      </c>
      <c r="E229" s="272">
        <v>90</v>
      </c>
      <c r="F229" s="11"/>
      <c r="G229" s="325">
        <v>2.82</v>
      </c>
      <c r="H229" s="11"/>
      <c r="I229" s="13"/>
      <c r="J229" s="11"/>
      <c r="K229" s="3">
        <f>ROUND(G229*E229,2)</f>
        <v>253.8</v>
      </c>
      <c r="L229" s="292"/>
    </row>
    <row r="230" spans="1:12" ht="12.75">
      <c r="A230" s="138"/>
      <c r="B230" s="11"/>
      <c r="C230" s="11" t="s">
        <v>395</v>
      </c>
      <c r="D230" s="11" t="s">
        <v>277</v>
      </c>
      <c r="E230" s="272">
        <v>90</v>
      </c>
      <c r="F230" s="11"/>
      <c r="G230" s="325">
        <v>6.11</v>
      </c>
      <c r="H230" s="11"/>
      <c r="I230" s="13"/>
      <c r="J230" s="11"/>
      <c r="K230" s="3">
        <f aca="true" t="shared" si="0" ref="K230:K237">ROUND(G230*E230,2)</f>
        <v>549.9</v>
      </c>
      <c r="L230" s="292"/>
    </row>
    <row r="231" spans="1:12" ht="12.75">
      <c r="A231" s="138"/>
      <c r="B231" s="11"/>
      <c r="C231" s="11" t="s">
        <v>111</v>
      </c>
      <c r="D231" s="270" t="s">
        <v>112</v>
      </c>
      <c r="E231" s="272">
        <v>144</v>
      </c>
      <c r="F231" s="11"/>
      <c r="G231" s="325">
        <v>7.83</v>
      </c>
      <c r="H231" s="272"/>
      <c r="I231" s="13"/>
      <c r="J231" s="11"/>
      <c r="K231" s="3">
        <f t="shared" si="0"/>
        <v>1127.52</v>
      </c>
      <c r="L231" s="292"/>
    </row>
    <row r="232" spans="1:12" ht="12.75">
      <c r="A232" s="138"/>
      <c r="B232" s="11"/>
      <c r="C232" s="11" t="s">
        <v>111</v>
      </c>
      <c r="D232" s="11" t="s">
        <v>116</v>
      </c>
      <c r="E232" s="272">
        <v>140</v>
      </c>
      <c r="F232" s="11"/>
      <c r="G232" s="325">
        <v>4.74</v>
      </c>
      <c r="H232" s="11"/>
      <c r="I232" s="13"/>
      <c r="J232" s="11"/>
      <c r="K232" s="3">
        <f t="shared" si="0"/>
        <v>663.6</v>
      </c>
      <c r="L232" s="292"/>
    </row>
    <row r="233" spans="1:12" ht="12.75">
      <c r="A233" s="138"/>
      <c r="B233" s="11"/>
      <c r="C233" s="11" t="s">
        <v>111</v>
      </c>
      <c r="D233" s="11" t="s">
        <v>410</v>
      </c>
      <c r="E233" s="272">
        <v>15</v>
      </c>
      <c r="F233" s="11"/>
      <c r="G233" s="325">
        <v>15.32</v>
      </c>
      <c r="H233" s="11"/>
      <c r="I233" s="13"/>
      <c r="J233" s="11"/>
      <c r="K233" s="3">
        <f>ROUND(G233*E233,2)</f>
        <v>229.8</v>
      </c>
      <c r="L233" s="292"/>
    </row>
    <row r="234" spans="1:12" ht="12.75">
      <c r="A234" s="138"/>
      <c r="B234" s="11"/>
      <c r="C234" s="11" t="s">
        <v>137</v>
      </c>
      <c r="D234" s="11" t="s">
        <v>440</v>
      </c>
      <c r="E234" s="272">
        <v>90</v>
      </c>
      <c r="F234" s="11"/>
      <c r="G234" s="325">
        <v>4.63</v>
      </c>
      <c r="H234" s="272"/>
      <c r="I234" s="13"/>
      <c r="J234" s="11"/>
      <c r="K234" s="3">
        <f t="shared" si="0"/>
        <v>416.7</v>
      </c>
      <c r="L234" s="292"/>
    </row>
    <row r="235" spans="1:12" ht="12.75">
      <c r="A235" s="138"/>
      <c r="B235" s="11"/>
      <c r="C235" s="11" t="s">
        <v>137</v>
      </c>
      <c r="D235" s="11" t="s">
        <v>441</v>
      </c>
      <c r="E235" s="272">
        <v>90</v>
      </c>
      <c r="F235" s="11"/>
      <c r="G235" s="325">
        <v>12.38</v>
      </c>
      <c r="H235" s="272"/>
      <c r="I235" s="13"/>
      <c r="J235" s="11"/>
      <c r="K235" s="3">
        <f t="shared" si="0"/>
        <v>1114.2</v>
      </c>
      <c r="L235" s="292"/>
    </row>
    <row r="236" spans="1:12" ht="12.75">
      <c r="A236" s="138"/>
      <c r="B236" s="11"/>
      <c r="C236" s="11"/>
      <c r="D236" s="11"/>
      <c r="E236" s="272"/>
      <c r="F236" s="11"/>
      <c r="G236" s="325"/>
      <c r="H236" s="272"/>
      <c r="I236" s="13"/>
      <c r="J236" s="11"/>
      <c r="L236" s="292"/>
    </row>
    <row r="237" spans="1:12" ht="12.75">
      <c r="A237" s="138"/>
      <c r="B237" s="11"/>
      <c r="C237" s="11" t="s">
        <v>109</v>
      </c>
      <c r="D237" s="11" t="s">
        <v>110</v>
      </c>
      <c r="E237" s="272">
        <v>88</v>
      </c>
      <c r="F237" s="11"/>
      <c r="G237" s="325">
        <v>4.06</v>
      </c>
      <c r="H237" s="11"/>
      <c r="I237" s="13"/>
      <c r="J237" s="11"/>
      <c r="K237" s="3">
        <f t="shared" si="0"/>
        <v>357.28</v>
      </c>
      <c r="L237" s="292"/>
    </row>
    <row r="238" spans="1:12" ht="12.75">
      <c r="A238" s="138"/>
      <c r="B238" s="11"/>
      <c r="C238" s="11"/>
      <c r="D238" s="11"/>
      <c r="E238" s="272"/>
      <c r="F238" s="11"/>
      <c r="G238" s="325"/>
      <c r="H238" s="11"/>
      <c r="I238" s="13"/>
      <c r="J238" s="11"/>
      <c r="L238" s="292"/>
    </row>
    <row r="239" spans="1:12" ht="12.75">
      <c r="A239" s="247" t="s">
        <v>386</v>
      </c>
      <c r="B239" s="11"/>
      <c r="C239" s="7" t="s">
        <v>446</v>
      </c>
      <c r="D239" s="270"/>
      <c r="E239" s="11"/>
      <c r="F239" s="11"/>
      <c r="G239" s="13"/>
      <c r="H239" s="11"/>
      <c r="I239" s="11"/>
      <c r="J239" s="11"/>
      <c r="L239" s="292"/>
    </row>
    <row r="240" spans="1:12" ht="12.75">
      <c r="A240" s="138"/>
      <c r="B240" s="11"/>
      <c r="C240" s="11" t="s">
        <v>420</v>
      </c>
      <c r="D240" s="11"/>
      <c r="E240" s="11"/>
      <c r="F240" s="11"/>
      <c r="G240" s="11"/>
      <c r="H240" s="272"/>
      <c r="I240" s="11"/>
      <c r="J240" s="11"/>
      <c r="L240" s="292"/>
    </row>
    <row r="241" spans="1:12" ht="12.75">
      <c r="A241" s="138"/>
      <c r="B241" s="11"/>
      <c r="C241" s="11" t="s">
        <v>52</v>
      </c>
      <c r="D241" s="269">
        <v>204</v>
      </c>
      <c r="E241" s="11" t="s">
        <v>8</v>
      </c>
      <c r="F241" s="11" t="s">
        <v>350</v>
      </c>
      <c r="G241" s="268">
        <v>23.5</v>
      </c>
      <c r="H241" s="11" t="s">
        <v>140</v>
      </c>
      <c r="I241" s="11"/>
      <c r="J241" s="11"/>
      <c r="K241" s="3">
        <f>ROUND(G241*D241,2)</f>
        <v>4794</v>
      </c>
      <c r="L241" s="292"/>
    </row>
    <row r="242" spans="1:12" ht="12.75">
      <c r="A242" s="138"/>
      <c r="B242" s="11"/>
      <c r="C242" s="11" t="s">
        <v>9</v>
      </c>
      <c r="D242" s="270">
        <v>0.1</v>
      </c>
      <c r="E242" s="11" t="s">
        <v>10</v>
      </c>
      <c r="F242" s="11"/>
      <c r="G242" s="13"/>
      <c r="H242" s="11"/>
      <c r="I242" s="11"/>
      <c r="J242" s="11"/>
      <c r="K242" s="3">
        <f>ROUND(K241*D242,2)</f>
        <v>479.4</v>
      </c>
      <c r="L242" s="292"/>
    </row>
    <row r="243" spans="1:12" ht="12.75">
      <c r="A243" s="138"/>
      <c r="B243" s="11"/>
      <c r="C243" s="11"/>
      <c r="D243" s="270">
        <v>0.15</v>
      </c>
      <c r="E243" s="11" t="s">
        <v>11</v>
      </c>
      <c r="F243" s="11"/>
      <c r="G243" s="13"/>
      <c r="H243" s="11"/>
      <c r="I243" s="11"/>
      <c r="J243" s="11"/>
      <c r="K243" s="3">
        <f>ROUND(K241*D243,2)</f>
        <v>719.1</v>
      </c>
      <c r="L243" s="292"/>
    </row>
    <row r="244" spans="1:12" ht="12.75">
      <c r="A244" s="138"/>
      <c r="B244" s="11"/>
      <c r="C244" s="11"/>
      <c r="D244" s="270"/>
      <c r="E244" s="11"/>
      <c r="F244" s="11"/>
      <c r="G244" s="13"/>
      <c r="H244" s="11"/>
      <c r="I244" s="11"/>
      <c r="J244" s="11"/>
      <c r="L244" s="292"/>
    </row>
    <row r="245" spans="1:12" ht="12.75">
      <c r="A245" s="247" t="s">
        <v>387</v>
      </c>
      <c r="B245" s="11"/>
      <c r="C245" s="7" t="s">
        <v>12</v>
      </c>
      <c r="D245" s="11"/>
      <c r="E245" s="271" t="s">
        <v>13</v>
      </c>
      <c r="F245" s="11"/>
      <c r="G245" s="271" t="s">
        <v>140</v>
      </c>
      <c r="H245" s="11"/>
      <c r="I245" s="11"/>
      <c r="J245" s="11"/>
      <c r="L245" s="292"/>
    </row>
    <row r="246" spans="1:16" ht="12.75">
      <c r="A246" s="138"/>
      <c r="B246" s="11"/>
      <c r="C246" s="11" t="s">
        <v>77</v>
      </c>
      <c r="D246" s="11" t="s">
        <v>472</v>
      </c>
      <c r="E246" s="272">
        <v>94</v>
      </c>
      <c r="F246" s="11"/>
      <c r="G246" s="325">
        <v>10.72</v>
      </c>
      <c r="H246" s="11"/>
      <c r="I246" s="13"/>
      <c r="J246" s="11"/>
      <c r="K246" s="3">
        <f>ROUND(G246*E246,2)</f>
        <v>1007.68</v>
      </c>
      <c r="L246" s="442"/>
      <c r="P246" s="394"/>
    </row>
    <row r="247" spans="1:12" ht="12.75">
      <c r="A247" s="138"/>
      <c r="B247" s="11"/>
      <c r="C247" s="11"/>
      <c r="D247" s="11"/>
      <c r="E247" s="272"/>
      <c r="F247" s="11"/>
      <c r="G247" s="325"/>
      <c r="H247" s="11"/>
      <c r="I247" s="13"/>
      <c r="J247" s="11"/>
      <c r="L247" s="292"/>
    </row>
    <row r="248" spans="1:12" ht="12.75">
      <c r="A248" s="305"/>
      <c r="B248" s="333"/>
      <c r="C248" s="333" t="s">
        <v>398</v>
      </c>
      <c r="D248" s="333"/>
      <c r="E248" s="334"/>
      <c r="F248" s="333"/>
      <c r="G248" s="346"/>
      <c r="H248" s="333"/>
      <c r="I248" s="347"/>
      <c r="J248" s="133"/>
      <c r="K248" s="248">
        <f>SUM(K183:K247)</f>
        <v>85520.15</v>
      </c>
      <c r="L248" s="135"/>
    </row>
    <row r="249" spans="1:12" ht="12.75">
      <c r="A249" s="305"/>
      <c r="B249" s="333"/>
      <c r="C249" s="333"/>
      <c r="D249" s="333"/>
      <c r="E249" s="334"/>
      <c r="F249" s="333"/>
      <c r="G249" s="346"/>
      <c r="H249" s="333"/>
      <c r="I249" s="347"/>
      <c r="J249" s="133"/>
      <c r="K249" s="248"/>
      <c r="L249" s="135"/>
    </row>
    <row r="250" spans="1:12" ht="12.75">
      <c r="A250" s="305"/>
      <c r="B250" s="333"/>
      <c r="C250" s="333" t="s">
        <v>398</v>
      </c>
      <c r="D250" s="333"/>
      <c r="E250" s="334"/>
      <c r="F250" s="333"/>
      <c r="G250" s="346"/>
      <c r="H250" s="333"/>
      <c r="I250" s="347"/>
      <c r="J250" s="133"/>
      <c r="K250" s="248">
        <f>K248</f>
        <v>85520.15</v>
      </c>
      <c r="L250" s="135"/>
    </row>
    <row r="251" spans="1:12" ht="12.75">
      <c r="A251" s="138"/>
      <c r="B251" s="11"/>
      <c r="C251" s="11"/>
      <c r="D251" s="11"/>
      <c r="E251" s="272"/>
      <c r="F251" s="11"/>
      <c r="G251" s="325"/>
      <c r="H251" s="11"/>
      <c r="I251" s="13"/>
      <c r="L251" s="292"/>
    </row>
    <row r="252" spans="1:12" ht="12.75">
      <c r="A252" s="247" t="s">
        <v>388</v>
      </c>
      <c r="B252" s="11"/>
      <c r="C252" s="7" t="s">
        <v>130</v>
      </c>
      <c r="D252" s="11"/>
      <c r="E252" s="11"/>
      <c r="F252" s="11"/>
      <c r="G252" s="268"/>
      <c r="H252" s="11"/>
      <c r="I252" s="11"/>
      <c r="J252" s="11"/>
      <c r="K252" s="6"/>
      <c r="L252" s="292"/>
    </row>
    <row r="253" spans="1:12" ht="12.75">
      <c r="A253" s="247" t="s">
        <v>389</v>
      </c>
      <c r="B253" s="11"/>
      <c r="C253" s="11" t="s">
        <v>421</v>
      </c>
      <c r="D253" s="11"/>
      <c r="E253" s="11"/>
      <c r="F253" s="11"/>
      <c r="G253" s="268"/>
      <c r="H253" s="272"/>
      <c r="I253" s="11"/>
      <c r="J253" s="11"/>
      <c r="L253" s="292"/>
    </row>
    <row r="254" spans="1:12" ht="12.75">
      <c r="A254" s="138"/>
      <c r="B254" s="11"/>
      <c r="C254" s="11" t="s">
        <v>105</v>
      </c>
      <c r="D254" s="11">
        <v>60</v>
      </c>
      <c r="E254" s="11" t="s">
        <v>53</v>
      </c>
      <c r="F254" s="11" t="s">
        <v>350</v>
      </c>
      <c r="G254" s="268">
        <v>23.5</v>
      </c>
      <c r="H254" s="11" t="s">
        <v>140</v>
      </c>
      <c r="I254" s="11"/>
      <c r="J254" s="11"/>
      <c r="K254" s="3">
        <f>ROUND(G254*D254,2)</f>
        <v>1410</v>
      </c>
      <c r="L254" s="292"/>
    </row>
    <row r="255" spans="1:12" ht="12.75">
      <c r="A255" s="138"/>
      <c r="B255" s="11"/>
      <c r="C255" s="11" t="s">
        <v>9</v>
      </c>
      <c r="D255" s="270">
        <v>0.1</v>
      </c>
      <c r="E255" s="11" t="s">
        <v>10</v>
      </c>
      <c r="F255" s="11"/>
      <c r="G255" s="348"/>
      <c r="H255" s="11"/>
      <c r="I255" s="11"/>
      <c r="J255" s="11"/>
      <c r="K255" s="3">
        <f>ROUND(K254*D255,2)</f>
        <v>141</v>
      </c>
      <c r="L255" s="292"/>
    </row>
    <row r="256" spans="1:12" ht="12.75">
      <c r="A256" s="138"/>
      <c r="B256" s="11"/>
      <c r="C256" s="11"/>
      <c r="D256" s="270">
        <v>0.15</v>
      </c>
      <c r="E256" s="11" t="s">
        <v>11</v>
      </c>
      <c r="F256" s="11"/>
      <c r="G256" s="348"/>
      <c r="H256" s="11"/>
      <c r="I256" s="11"/>
      <c r="J256" s="11"/>
      <c r="K256" s="3">
        <f>ROUND(K254*D256,2)</f>
        <v>211.5</v>
      </c>
      <c r="L256" s="292"/>
    </row>
    <row r="257" spans="1:12" ht="12.75">
      <c r="A257" s="138"/>
      <c r="B257" s="11"/>
      <c r="C257" s="11"/>
      <c r="D257" s="270"/>
      <c r="E257" s="11"/>
      <c r="F257" s="11"/>
      <c r="G257" s="348"/>
      <c r="H257" s="11"/>
      <c r="I257" s="11"/>
      <c r="J257" s="11"/>
      <c r="L257" s="292"/>
    </row>
    <row r="258" spans="1:12" ht="12.75">
      <c r="A258" s="247" t="s">
        <v>390</v>
      </c>
      <c r="B258" s="11"/>
      <c r="C258" s="7" t="s">
        <v>12</v>
      </c>
      <c r="D258" s="11"/>
      <c r="E258" s="271" t="s">
        <v>13</v>
      </c>
      <c r="F258" s="11"/>
      <c r="G258" s="349" t="s">
        <v>140</v>
      </c>
      <c r="H258" s="11"/>
      <c r="I258" s="11"/>
      <c r="J258" s="11"/>
      <c r="L258" s="292"/>
    </row>
    <row r="259" spans="1:12" ht="12.75">
      <c r="A259" s="138"/>
      <c r="B259" s="11"/>
      <c r="C259" s="11" t="s">
        <v>77</v>
      </c>
      <c r="D259" s="11" t="s">
        <v>472</v>
      </c>
      <c r="E259" s="272">
        <v>45</v>
      </c>
      <c r="F259" s="11"/>
      <c r="G259" s="325">
        <f>G246</f>
        <v>10.72</v>
      </c>
      <c r="H259" s="11"/>
      <c r="I259" s="13"/>
      <c r="J259" s="11"/>
      <c r="K259" s="3">
        <f>ROUND(G259*E259,2)</f>
        <v>482.4</v>
      </c>
      <c r="L259" s="292"/>
    </row>
    <row r="260" spans="1:12" ht="12.75">
      <c r="A260" s="138"/>
      <c r="B260" s="11"/>
      <c r="C260" s="11" t="s">
        <v>117</v>
      </c>
      <c r="D260" s="11"/>
      <c r="E260" s="272">
        <v>15</v>
      </c>
      <c r="F260" s="11"/>
      <c r="G260" s="325">
        <v>11.65</v>
      </c>
      <c r="H260" s="11"/>
      <c r="I260" s="13"/>
      <c r="J260" s="11"/>
      <c r="K260" s="3">
        <f>ROUND(G260*E260,2)</f>
        <v>174.75</v>
      </c>
      <c r="L260" s="292"/>
    </row>
    <row r="261" spans="1:12" ht="12.75">
      <c r="A261" s="138"/>
      <c r="B261" s="11"/>
      <c r="C261" s="11"/>
      <c r="D261" s="11"/>
      <c r="E261" s="11"/>
      <c r="F261" s="11"/>
      <c r="G261" s="11"/>
      <c r="H261" s="11"/>
      <c r="I261" s="11"/>
      <c r="J261" s="11"/>
      <c r="K261" s="8"/>
      <c r="L261" s="292"/>
    </row>
    <row r="262" spans="1:12" ht="12.75">
      <c r="A262" s="247" t="s">
        <v>391</v>
      </c>
      <c r="B262" s="11"/>
      <c r="C262" s="11" t="s">
        <v>107</v>
      </c>
      <c r="D262" s="11"/>
      <c r="E262" s="11"/>
      <c r="F262" s="11"/>
      <c r="G262" s="268"/>
      <c r="H262" s="11"/>
      <c r="I262" s="11"/>
      <c r="J262" s="11"/>
      <c r="L262" s="292"/>
    </row>
    <row r="263" spans="1:12" ht="12.75">
      <c r="A263" s="138"/>
      <c r="B263" s="11"/>
      <c r="C263" s="11" t="s">
        <v>422</v>
      </c>
      <c r="D263" s="11"/>
      <c r="E263" s="11"/>
      <c r="F263" s="11"/>
      <c r="G263" s="268"/>
      <c r="H263" s="272"/>
      <c r="I263" s="11"/>
      <c r="J263" s="11"/>
      <c r="L263" s="292"/>
    </row>
    <row r="264" spans="1:12" ht="12.75">
      <c r="A264" s="138"/>
      <c r="B264" s="11"/>
      <c r="C264" s="11" t="s">
        <v>52</v>
      </c>
      <c r="D264" s="269">
        <v>190</v>
      </c>
      <c r="E264" s="11" t="s">
        <v>8</v>
      </c>
      <c r="F264" s="11" t="s">
        <v>350</v>
      </c>
      <c r="G264" s="268">
        <v>23.5</v>
      </c>
      <c r="H264" s="11" t="s">
        <v>140</v>
      </c>
      <c r="I264" s="11"/>
      <c r="J264" s="11"/>
      <c r="K264" s="3">
        <f>ROUND(G264*D264,2)</f>
        <v>4465</v>
      </c>
      <c r="L264" s="292"/>
    </row>
    <row r="265" spans="1:12" ht="12.75">
      <c r="A265" s="138"/>
      <c r="B265" s="11"/>
      <c r="C265" s="11" t="s">
        <v>9</v>
      </c>
      <c r="D265" s="270">
        <v>0.1</v>
      </c>
      <c r="E265" s="11" t="s">
        <v>10</v>
      </c>
      <c r="F265" s="11"/>
      <c r="G265" s="348"/>
      <c r="H265" s="11"/>
      <c r="I265" s="11"/>
      <c r="J265" s="11"/>
      <c r="K265" s="3">
        <f>ROUND(K264*D265,2)</f>
        <v>446.5</v>
      </c>
      <c r="L265" s="292"/>
    </row>
    <row r="266" spans="1:12" ht="12.75">
      <c r="A266" s="138"/>
      <c r="B266" s="11"/>
      <c r="C266" s="11"/>
      <c r="D266" s="270">
        <v>0.15</v>
      </c>
      <c r="E266" s="11" t="s">
        <v>11</v>
      </c>
      <c r="F266" s="11"/>
      <c r="G266" s="348"/>
      <c r="H266" s="11"/>
      <c r="I266" s="11"/>
      <c r="J266" s="11"/>
      <c r="K266" s="3">
        <f>ROUND(K264*D266,2)</f>
        <v>669.75</v>
      </c>
      <c r="L266" s="292"/>
    </row>
    <row r="267" spans="1:12" ht="12.75">
      <c r="A267" s="138"/>
      <c r="B267" s="11"/>
      <c r="C267" s="11"/>
      <c r="D267" s="270"/>
      <c r="E267" s="11"/>
      <c r="F267" s="11"/>
      <c r="G267" s="348"/>
      <c r="H267" s="11"/>
      <c r="I267" s="11"/>
      <c r="J267" s="11"/>
      <c r="L267" s="292"/>
    </row>
    <row r="268" spans="1:12" ht="12.75">
      <c r="A268" s="247" t="s">
        <v>392</v>
      </c>
      <c r="B268" s="11"/>
      <c r="C268" s="11" t="s">
        <v>18</v>
      </c>
      <c r="D268" s="11"/>
      <c r="E268" s="11"/>
      <c r="F268" s="11"/>
      <c r="G268" s="268"/>
      <c r="H268" s="11"/>
      <c r="I268" s="11"/>
      <c r="L268" s="292"/>
    </row>
    <row r="269" spans="1:12" ht="12.75">
      <c r="A269" s="138"/>
      <c r="B269" s="11"/>
      <c r="C269" s="11" t="s">
        <v>436</v>
      </c>
      <c r="D269" s="11"/>
      <c r="E269" s="11"/>
      <c r="F269" s="11"/>
      <c r="G269" s="329">
        <f>G25</f>
        <v>46644</v>
      </c>
      <c r="H269" s="11" t="s">
        <v>285</v>
      </c>
      <c r="I269" s="11"/>
      <c r="J269" s="11"/>
      <c r="L269" s="292"/>
    </row>
    <row r="270" spans="1:12" ht="12.75">
      <c r="A270" s="138"/>
      <c r="B270" s="11"/>
      <c r="C270" s="11" t="s">
        <v>7</v>
      </c>
      <c r="D270" s="270">
        <v>0.1</v>
      </c>
      <c r="E270" s="11" t="s">
        <v>16</v>
      </c>
      <c r="F270" s="11"/>
      <c r="G270" s="268"/>
      <c r="H270" s="11"/>
      <c r="I270" s="11"/>
      <c r="J270" s="11"/>
      <c r="K270" s="3">
        <f>ROUND(G269*D270,2)</f>
        <v>4664.4</v>
      </c>
      <c r="L270" s="292"/>
    </row>
    <row r="271" spans="1:12" ht="12.75">
      <c r="A271" s="138"/>
      <c r="B271" s="11"/>
      <c r="C271" s="11" t="s">
        <v>9</v>
      </c>
      <c r="D271" s="270">
        <v>0.1</v>
      </c>
      <c r="E271" s="11" t="s">
        <v>10</v>
      </c>
      <c r="F271" s="11"/>
      <c r="G271" s="348"/>
      <c r="H271" s="11"/>
      <c r="I271" s="11"/>
      <c r="J271" s="11"/>
      <c r="K271" s="3">
        <f>ROUND(K270*D271,2)</f>
        <v>466.44</v>
      </c>
      <c r="L271" s="292"/>
    </row>
    <row r="272" spans="1:12" ht="12.75">
      <c r="A272" s="138"/>
      <c r="B272" s="11"/>
      <c r="C272" s="11"/>
      <c r="D272" s="270">
        <v>0.2</v>
      </c>
      <c r="E272" s="11" t="s">
        <v>11</v>
      </c>
      <c r="F272" s="11"/>
      <c r="G272" s="348"/>
      <c r="H272" s="11"/>
      <c r="I272" s="11"/>
      <c r="J272" s="11"/>
      <c r="K272" s="3">
        <f>ROUND(K270*D272,2)</f>
        <v>932.88</v>
      </c>
      <c r="L272" s="292"/>
    </row>
    <row r="273" spans="1:12" ht="12.75">
      <c r="A273" s="138"/>
      <c r="B273" s="11"/>
      <c r="C273" s="11"/>
      <c r="D273" s="11"/>
      <c r="E273" s="11"/>
      <c r="F273" s="11"/>
      <c r="G273" s="268"/>
      <c r="H273" s="11"/>
      <c r="I273" s="11"/>
      <c r="J273" s="11"/>
      <c r="L273" s="292"/>
    </row>
    <row r="274" spans="1:12" ht="12.75">
      <c r="A274" s="247" t="s">
        <v>393</v>
      </c>
      <c r="B274" s="11"/>
      <c r="C274" s="11" t="s">
        <v>108</v>
      </c>
      <c r="D274" s="11"/>
      <c r="E274" s="11"/>
      <c r="F274" s="11"/>
      <c r="G274" s="268"/>
      <c r="H274" s="11"/>
      <c r="I274" s="11"/>
      <c r="J274" s="11"/>
      <c r="L274" s="292"/>
    </row>
    <row r="275" spans="1:12" ht="12.75">
      <c r="A275" s="138"/>
      <c r="B275" s="11"/>
      <c r="C275" s="11" t="s">
        <v>436</v>
      </c>
      <c r="D275" s="11"/>
      <c r="E275" s="11"/>
      <c r="F275" s="11"/>
      <c r="G275" s="329">
        <v>45474</v>
      </c>
      <c r="H275" s="11" t="s">
        <v>285</v>
      </c>
      <c r="I275" s="11"/>
      <c r="J275" s="11"/>
      <c r="L275" s="292"/>
    </row>
    <row r="276" spans="1:12" ht="12.75">
      <c r="A276" s="138"/>
      <c r="B276" s="11"/>
      <c r="C276" s="11" t="s">
        <v>7</v>
      </c>
      <c r="D276" s="270">
        <v>0.02</v>
      </c>
      <c r="E276" s="11" t="s">
        <v>16</v>
      </c>
      <c r="F276" s="11"/>
      <c r="G276" s="268"/>
      <c r="H276" s="11"/>
      <c r="I276" s="11"/>
      <c r="J276" s="11"/>
      <c r="K276" s="3">
        <f>ROUND(G275*D276,2)</f>
        <v>909.48</v>
      </c>
      <c r="L276" s="292"/>
    </row>
    <row r="277" spans="1:12" ht="12.75">
      <c r="A277" s="138"/>
      <c r="B277" s="11"/>
      <c r="C277" s="11" t="s">
        <v>9</v>
      </c>
      <c r="D277" s="270">
        <v>0.1</v>
      </c>
      <c r="E277" s="11" t="s">
        <v>10</v>
      </c>
      <c r="F277" s="11"/>
      <c r="G277" s="348"/>
      <c r="H277" s="11"/>
      <c r="I277" s="11"/>
      <c r="J277" s="11"/>
      <c r="K277" s="3">
        <f>ROUND(K276*D277,2)</f>
        <v>90.95</v>
      </c>
      <c r="L277" s="292"/>
    </row>
    <row r="278" spans="1:16" ht="12.75">
      <c r="A278" s="138"/>
      <c r="B278" s="11"/>
      <c r="C278" s="11"/>
      <c r="D278" s="270">
        <v>0.2</v>
      </c>
      <c r="E278" s="11" t="s">
        <v>11</v>
      </c>
      <c r="F278" s="11"/>
      <c r="G278" s="348"/>
      <c r="H278" s="11"/>
      <c r="I278" s="11"/>
      <c r="J278" s="11"/>
      <c r="K278" s="3">
        <f>ROUND(K276*D278,2)</f>
        <v>181.9</v>
      </c>
      <c r="L278" s="442"/>
      <c r="P278" s="394"/>
    </row>
    <row r="279" spans="1:16" ht="12.75">
      <c r="A279" s="138"/>
      <c r="B279" s="11"/>
      <c r="C279" s="11"/>
      <c r="D279" s="11"/>
      <c r="E279" s="11"/>
      <c r="F279" s="11"/>
      <c r="G279" s="268"/>
      <c r="H279" s="11"/>
      <c r="I279" s="11"/>
      <c r="J279" s="11"/>
      <c r="L279" s="292"/>
      <c r="P279" s="394"/>
    </row>
    <row r="280" spans="1:12" ht="12.75">
      <c r="A280" s="267" t="s">
        <v>394</v>
      </c>
      <c r="B280" s="11"/>
      <c r="C280" s="11" t="s">
        <v>273</v>
      </c>
      <c r="D280" s="11"/>
      <c r="E280" s="11"/>
      <c r="F280" s="11"/>
      <c r="G280" s="11"/>
      <c r="H280" s="11"/>
      <c r="I280" s="249" t="s">
        <v>283</v>
      </c>
      <c r="J280" s="11"/>
      <c r="K280" s="254">
        <v>4395.69</v>
      </c>
      <c r="L280" s="292"/>
    </row>
    <row r="281" spans="1:12" ht="12.75">
      <c r="A281" s="267"/>
      <c r="B281" s="11"/>
      <c r="C281" s="14" t="s">
        <v>284</v>
      </c>
      <c r="D281" s="11"/>
      <c r="E281" s="11"/>
      <c r="F281" s="11"/>
      <c r="G281" s="11"/>
      <c r="H281" s="11"/>
      <c r="I281" s="11"/>
      <c r="J281" s="11"/>
      <c r="L281" s="292"/>
    </row>
    <row r="282" spans="1:12" ht="12.75">
      <c r="A282" s="267"/>
      <c r="B282" s="11"/>
      <c r="C282" s="11"/>
      <c r="D282" s="11"/>
      <c r="E282" s="11"/>
      <c r="F282" s="11"/>
      <c r="G282" s="268"/>
      <c r="H282" s="11"/>
      <c r="I282" s="11"/>
      <c r="J282" s="11"/>
      <c r="L282" s="292"/>
    </row>
    <row r="283" spans="1:12" ht="12.75">
      <c r="A283" s="267" t="s">
        <v>305</v>
      </c>
      <c r="B283" s="8" t="s">
        <v>57</v>
      </c>
      <c r="C283" s="8" t="s">
        <v>58</v>
      </c>
      <c r="D283" s="11"/>
      <c r="E283" s="11"/>
      <c r="F283" s="11"/>
      <c r="G283" s="11"/>
      <c r="H283" s="11"/>
      <c r="I283" s="249" t="s">
        <v>370</v>
      </c>
      <c r="J283" s="11"/>
      <c r="K283" s="3">
        <v>3346.23</v>
      </c>
      <c r="L283" s="292"/>
    </row>
    <row r="284" spans="1:12" ht="12.75">
      <c r="A284" s="267"/>
      <c r="B284" s="11"/>
      <c r="C284" s="14" t="s">
        <v>59</v>
      </c>
      <c r="D284" s="11"/>
      <c r="E284" s="11"/>
      <c r="F284" s="11"/>
      <c r="G284" s="11"/>
      <c r="H284" s="11"/>
      <c r="I284" s="11"/>
      <c r="J284" s="11"/>
      <c r="L284" s="292"/>
    </row>
    <row r="285" spans="1:12" ht="12.75">
      <c r="A285" s="267"/>
      <c r="B285" s="11"/>
      <c r="C285" s="11"/>
      <c r="D285" s="11"/>
      <c r="E285" s="11"/>
      <c r="F285" s="11"/>
      <c r="G285" s="11"/>
      <c r="H285" s="11"/>
      <c r="I285" s="11"/>
      <c r="J285" s="11"/>
      <c r="L285" s="292"/>
    </row>
    <row r="286" spans="1:12" ht="12.75">
      <c r="A286" s="267" t="s">
        <v>306</v>
      </c>
      <c r="B286" s="8" t="s">
        <v>60</v>
      </c>
      <c r="C286" s="8" t="s">
        <v>61</v>
      </c>
      <c r="D286" s="11"/>
      <c r="E286" s="11"/>
      <c r="F286" s="11"/>
      <c r="G286" s="11"/>
      <c r="H286" s="11"/>
      <c r="I286" s="249" t="s">
        <v>370</v>
      </c>
      <c r="J286" s="11"/>
      <c r="K286" s="3">
        <v>903.76</v>
      </c>
      <c r="L286" s="292"/>
    </row>
    <row r="287" spans="1:12" ht="12.75">
      <c r="A287" s="308"/>
      <c r="B287" s="11"/>
      <c r="C287" s="14" t="s">
        <v>59</v>
      </c>
      <c r="D287" s="11"/>
      <c r="E287" s="11"/>
      <c r="F287" s="11"/>
      <c r="G287" s="11"/>
      <c r="H287" s="11"/>
      <c r="I287" s="11"/>
      <c r="J287" s="11"/>
      <c r="L287" s="292"/>
    </row>
    <row r="288" spans="1:12" ht="12.75">
      <c r="A288" s="139"/>
      <c r="B288" s="276"/>
      <c r="C288" s="276"/>
      <c r="D288" s="276"/>
      <c r="E288" s="276"/>
      <c r="F288" s="276"/>
      <c r="G288" s="276"/>
      <c r="H288" s="276"/>
      <c r="I288" s="276"/>
      <c r="J288" s="140"/>
      <c r="K288" s="4"/>
      <c r="L288" s="293"/>
    </row>
    <row r="289" spans="1:12" ht="12.75">
      <c r="A289" s="138"/>
      <c r="B289" s="11"/>
      <c r="C289" s="11"/>
      <c r="D289" s="11"/>
      <c r="E289" s="11"/>
      <c r="F289" s="11"/>
      <c r="G289" s="11"/>
      <c r="H289" s="11"/>
      <c r="I289" s="11"/>
      <c r="L289" s="292"/>
    </row>
    <row r="290" spans="1:12" ht="12.75">
      <c r="A290" s="138"/>
      <c r="B290" s="11"/>
      <c r="C290" s="11"/>
      <c r="D290" s="11"/>
      <c r="E290" s="11"/>
      <c r="F290" s="11"/>
      <c r="G290" s="11"/>
      <c r="H290" s="11"/>
      <c r="I290" s="282" t="s">
        <v>20</v>
      </c>
      <c r="K290" s="3">
        <f>SUM(K250:K288)</f>
        <v>109412.77999999997</v>
      </c>
      <c r="L290" s="292"/>
    </row>
    <row r="291" spans="1:12" s="5" customFormat="1" ht="12.75">
      <c r="A291" s="246" t="s">
        <v>21</v>
      </c>
      <c r="B291" s="8" t="s">
        <v>22</v>
      </c>
      <c r="C291" s="8"/>
      <c r="D291" s="8"/>
      <c r="E291" s="8"/>
      <c r="F291" s="8"/>
      <c r="G291" s="8"/>
      <c r="H291" s="8"/>
      <c r="I291" s="8"/>
      <c r="K291" s="3"/>
      <c r="L291" s="309"/>
    </row>
    <row r="292" spans="1:12" ht="12.75">
      <c r="A292" s="138"/>
      <c r="B292" s="11"/>
      <c r="C292" s="11"/>
      <c r="D292" s="11"/>
      <c r="E292" s="11"/>
      <c r="F292" s="11"/>
      <c r="G292" s="11"/>
      <c r="H292" s="11"/>
      <c r="I292" s="11"/>
      <c r="L292" s="292"/>
    </row>
    <row r="293" spans="1:12" s="5" customFormat="1" ht="12.75">
      <c r="A293" s="138" t="s">
        <v>4</v>
      </c>
      <c r="B293" s="8" t="s">
        <v>23</v>
      </c>
      <c r="C293" s="8" t="s">
        <v>24</v>
      </c>
      <c r="D293" s="8"/>
      <c r="E293" s="8"/>
      <c r="F293" s="8"/>
      <c r="G293" s="8"/>
      <c r="H293" s="8"/>
      <c r="I293" s="8"/>
      <c r="K293" s="3"/>
      <c r="L293" s="309"/>
    </row>
    <row r="294" spans="1:12" ht="12.75">
      <c r="A294" s="138"/>
      <c r="B294" s="11"/>
      <c r="C294" s="11" t="s">
        <v>25</v>
      </c>
      <c r="D294" s="11"/>
      <c r="E294" s="11"/>
      <c r="F294" s="11"/>
      <c r="G294" s="11"/>
      <c r="H294" s="11"/>
      <c r="I294" s="281"/>
      <c r="K294" s="3">
        <v>0</v>
      </c>
      <c r="L294" s="292"/>
    </row>
    <row r="295" spans="1:12" ht="12.75">
      <c r="A295" s="138"/>
      <c r="B295" s="140"/>
      <c r="C295" s="140"/>
      <c r="D295" s="140"/>
      <c r="E295" s="140"/>
      <c r="F295" s="140"/>
      <c r="G295" s="140"/>
      <c r="H295" s="140"/>
      <c r="I295" s="140"/>
      <c r="J295" s="140"/>
      <c r="K295" s="4"/>
      <c r="L295" s="292"/>
    </row>
    <row r="296" spans="1:12" ht="12.75">
      <c r="A296" s="138"/>
      <c r="L296" s="292"/>
    </row>
    <row r="297" spans="1:12" ht="12.75">
      <c r="A297" s="138"/>
      <c r="C297" s="264" t="s">
        <v>465</v>
      </c>
      <c r="D297" s="264"/>
      <c r="E297" s="264"/>
      <c r="F297" s="264"/>
      <c r="G297" s="264"/>
      <c r="H297" s="286"/>
      <c r="I297" s="329"/>
      <c r="J297" s="158"/>
      <c r="K297" s="254">
        <f>K290-K294</f>
        <v>109412.77999999997</v>
      </c>
      <c r="L297" s="292"/>
    </row>
    <row r="298" spans="1:12" ht="12.75">
      <c r="A298" s="138"/>
      <c r="C298" s="375"/>
      <c r="D298" s="375"/>
      <c r="E298" s="375"/>
      <c r="F298" s="375"/>
      <c r="G298" s="375"/>
      <c r="H298" s="376"/>
      <c r="I298" s="377"/>
      <c r="J298" s="375"/>
      <c r="K298" s="378"/>
      <c r="L298" s="292"/>
    </row>
    <row r="299" spans="1:12" ht="12.75">
      <c r="A299" s="138"/>
      <c r="B299" s="446"/>
      <c r="C299" s="447"/>
      <c r="D299" s="447"/>
      <c r="E299" s="447"/>
      <c r="F299" s="447"/>
      <c r="G299" s="447"/>
      <c r="H299" s="447"/>
      <c r="I299" s="447"/>
      <c r="J299" s="447"/>
      <c r="K299" s="448"/>
      <c r="L299" s="292"/>
    </row>
    <row r="300" spans="1:12" ht="12.75">
      <c r="A300" s="138"/>
      <c r="B300" s="282"/>
      <c r="C300" s="11" t="s">
        <v>466</v>
      </c>
      <c r="D300" s="11"/>
      <c r="E300" s="11"/>
      <c r="F300" s="11"/>
      <c r="G300" s="11"/>
      <c r="H300" s="11"/>
      <c r="I300" s="331"/>
      <c r="J300" s="2" t="s">
        <v>26</v>
      </c>
      <c r="K300" s="3">
        <f>K297</f>
        <v>109412.77999999997</v>
      </c>
      <c r="L300" s="292"/>
    </row>
    <row r="301" spans="1:12" ht="12.75">
      <c r="A301" s="138"/>
      <c r="B301" s="282"/>
      <c r="C301" s="11"/>
      <c r="D301" s="398"/>
      <c r="E301" s="11"/>
      <c r="F301" s="11"/>
      <c r="G301" s="11"/>
      <c r="H301" s="11"/>
      <c r="I301" s="11"/>
      <c r="J301" s="2"/>
      <c r="L301" s="292"/>
    </row>
    <row r="302" spans="1:12" ht="12.75">
      <c r="A302" s="138"/>
      <c r="B302" s="282"/>
      <c r="C302" s="11"/>
      <c r="D302" s="11" t="s">
        <v>29</v>
      </c>
      <c r="E302" s="11"/>
      <c r="F302" s="11"/>
      <c r="G302" s="11"/>
      <c r="H302" s="11"/>
      <c r="I302" s="11"/>
      <c r="J302" s="361" t="s">
        <v>28</v>
      </c>
      <c r="K302" s="9">
        <f>ROUND(K300*0.25,2)</f>
        <v>27353.2</v>
      </c>
      <c r="L302" s="292"/>
    </row>
    <row r="303" spans="1:12" ht="12.75">
      <c r="A303" s="138"/>
      <c r="B303" s="282"/>
      <c r="C303" s="11" t="s">
        <v>94</v>
      </c>
      <c r="D303" s="398">
        <v>163282</v>
      </c>
      <c r="E303" s="11" t="s">
        <v>95</v>
      </c>
      <c r="F303" s="11"/>
      <c r="G303" s="11"/>
      <c r="H303" s="11"/>
      <c r="I303" s="11"/>
      <c r="J303" s="361" t="s">
        <v>30</v>
      </c>
      <c r="K303" s="3">
        <f>ROUND(K300-K302,2)</f>
        <v>82059.58</v>
      </c>
      <c r="L303" s="292"/>
    </row>
    <row r="304" spans="1:12" ht="12.75">
      <c r="A304" s="138"/>
      <c r="B304" s="282"/>
      <c r="C304" s="11"/>
      <c r="D304" s="11"/>
      <c r="E304" s="11"/>
      <c r="F304" s="11"/>
      <c r="G304" s="11"/>
      <c r="H304" s="11"/>
      <c r="I304" s="11"/>
      <c r="J304" s="2"/>
      <c r="K304" s="9"/>
      <c r="L304" s="292"/>
    </row>
    <row r="305" spans="1:12" ht="12.75">
      <c r="A305" s="138"/>
      <c r="B305" s="282"/>
      <c r="C305" s="11"/>
      <c r="D305" s="11" t="s">
        <v>449</v>
      </c>
      <c r="E305" s="11"/>
      <c r="F305" s="11"/>
      <c r="G305" s="11"/>
      <c r="H305" s="11"/>
      <c r="I305" s="11"/>
      <c r="J305" s="361" t="s">
        <v>31</v>
      </c>
      <c r="K305" s="3">
        <f>ROUND(K303/D303,2)</f>
        <v>0.5</v>
      </c>
      <c r="L305" s="292"/>
    </row>
    <row r="306" spans="1:12" ht="12.75">
      <c r="A306" s="138"/>
      <c r="B306" s="282"/>
      <c r="C306" s="11"/>
      <c r="D306" s="11"/>
      <c r="E306" s="11"/>
      <c r="F306" s="11"/>
      <c r="G306" s="11"/>
      <c r="H306" s="11"/>
      <c r="I306" s="11"/>
      <c r="L306" s="292"/>
    </row>
    <row r="307" spans="1:12" ht="12.75">
      <c r="A307" s="138"/>
      <c r="B307" s="282"/>
      <c r="C307" s="11" t="s">
        <v>15</v>
      </c>
      <c r="D307" s="11" t="s">
        <v>27</v>
      </c>
      <c r="E307" s="11"/>
      <c r="F307" s="11"/>
      <c r="G307" s="399">
        <v>138203</v>
      </c>
      <c r="H307" s="11"/>
      <c r="I307" s="11"/>
      <c r="J307" s="361" t="s">
        <v>32</v>
      </c>
      <c r="K307" s="3">
        <f>ROUND(G307*K305,2)</f>
        <v>69101.5</v>
      </c>
      <c r="L307" s="292"/>
    </row>
    <row r="308" spans="1:12" ht="12.75">
      <c r="A308" s="138"/>
      <c r="B308" s="282"/>
      <c r="C308" s="11"/>
      <c r="D308" s="11"/>
      <c r="E308" s="11"/>
      <c r="F308" s="11"/>
      <c r="G308" s="399"/>
      <c r="H308" s="11"/>
      <c r="I308" s="11"/>
      <c r="J308" s="361"/>
      <c r="L308" s="292"/>
    </row>
    <row r="309" spans="1:12" ht="12.75">
      <c r="A309" s="138"/>
      <c r="B309" s="282"/>
      <c r="C309" s="11"/>
      <c r="D309" s="11" t="s">
        <v>34</v>
      </c>
      <c r="E309" s="11"/>
      <c r="F309" s="11"/>
      <c r="G309" s="399">
        <f>D303-G307</f>
        <v>25079</v>
      </c>
      <c r="H309" s="399"/>
      <c r="I309" s="11"/>
      <c r="J309" s="361" t="s">
        <v>33</v>
      </c>
      <c r="K309" s="3">
        <f>ROUND(G309*K305,2)</f>
        <v>12539.5</v>
      </c>
      <c r="L309" s="3"/>
    </row>
    <row r="310" spans="1:12" ht="12.75">
      <c r="A310" s="138"/>
      <c r="B310" s="282"/>
      <c r="C310" s="11"/>
      <c r="D310" s="11" t="s">
        <v>448</v>
      </c>
      <c r="E310" s="11"/>
      <c r="F310" s="11"/>
      <c r="G310" s="11"/>
      <c r="H310" s="8"/>
      <c r="I310" s="11"/>
      <c r="J310" s="11"/>
      <c r="K310" s="361"/>
      <c r="L310" s="3"/>
    </row>
    <row r="311" spans="1:12" ht="12.75">
      <c r="A311" s="138"/>
      <c r="B311" s="282"/>
      <c r="C311" s="11"/>
      <c r="D311" s="11"/>
      <c r="E311" s="11"/>
      <c r="F311" s="11"/>
      <c r="G311" s="399"/>
      <c r="H311" s="11"/>
      <c r="I311" s="11"/>
      <c r="J311" s="2"/>
      <c r="L311" s="292"/>
    </row>
    <row r="312" spans="1:12" ht="12.75">
      <c r="A312" s="138"/>
      <c r="B312" s="282"/>
      <c r="C312" s="11"/>
      <c r="D312" s="11"/>
      <c r="E312" s="11"/>
      <c r="F312" s="11"/>
      <c r="G312" s="399"/>
      <c r="H312" s="11"/>
      <c r="I312" s="11"/>
      <c r="J312" s="2"/>
      <c r="L312" s="292"/>
    </row>
    <row r="313" spans="1:12" ht="12.75">
      <c r="A313" s="138"/>
      <c r="B313" s="282"/>
      <c r="C313" s="11"/>
      <c r="D313" s="11" t="s">
        <v>455</v>
      </c>
      <c r="E313" s="11"/>
      <c r="F313" s="11"/>
      <c r="G313" s="11"/>
      <c r="H313" s="11"/>
      <c r="I313" s="11"/>
      <c r="J313" s="361" t="s">
        <v>35</v>
      </c>
      <c r="K313" s="283">
        <f>K303-K307-K309</f>
        <v>418.58000000000175</v>
      </c>
      <c r="L313" s="292"/>
    </row>
    <row r="314" spans="1:12" ht="12.75">
      <c r="A314" s="138"/>
      <c r="B314" s="282"/>
      <c r="C314" s="11"/>
      <c r="D314" s="11"/>
      <c r="E314" s="11"/>
      <c r="F314" s="11"/>
      <c r="G314" s="11"/>
      <c r="H314" s="11"/>
      <c r="I314" s="11"/>
      <c r="J314" s="2"/>
      <c r="K314" s="298"/>
      <c r="L314" s="292"/>
    </row>
    <row r="315" spans="1:12" ht="12.75">
      <c r="A315" s="246" t="s">
        <v>36</v>
      </c>
      <c r="B315" s="5" t="s">
        <v>37</v>
      </c>
      <c r="K315" s="6"/>
      <c r="L315" s="292"/>
    </row>
    <row r="316" spans="1:12" ht="12.75">
      <c r="A316" s="138"/>
      <c r="L316" s="292"/>
    </row>
    <row r="317" spans="1:12" ht="12.75">
      <c r="A317" s="138"/>
      <c r="B317" s="5" t="s">
        <v>38</v>
      </c>
      <c r="C317" s="5" t="s">
        <v>39</v>
      </c>
      <c r="L317" s="292"/>
    </row>
    <row r="318" spans="1:12" ht="12.75">
      <c r="A318" s="138"/>
      <c r="L318" s="292"/>
    </row>
    <row r="319" spans="1:12" ht="12.75">
      <c r="A319" s="267"/>
      <c r="B319" s="11"/>
      <c r="C319" s="11"/>
      <c r="D319" s="11"/>
      <c r="E319" s="11"/>
      <c r="F319" s="11"/>
      <c r="G319" s="272" t="s">
        <v>40</v>
      </c>
      <c r="H319" s="11"/>
      <c r="I319" s="272" t="s">
        <v>41</v>
      </c>
      <c r="J319" s="11"/>
      <c r="K319" s="10" t="s">
        <v>42</v>
      </c>
      <c r="L319" s="292"/>
    </row>
    <row r="320" spans="1:12" ht="12.75">
      <c r="A320" s="267"/>
      <c r="B320" s="11"/>
      <c r="C320" s="11"/>
      <c r="D320" s="11"/>
      <c r="E320" s="11"/>
      <c r="F320" s="11"/>
      <c r="G320" s="272" t="s">
        <v>43</v>
      </c>
      <c r="H320" s="11"/>
      <c r="I320" s="272"/>
      <c r="J320" s="11"/>
      <c r="K320" s="10" t="s">
        <v>44</v>
      </c>
      <c r="L320" s="292"/>
    </row>
    <row r="321" spans="1:12" ht="12.75">
      <c r="A321" s="267"/>
      <c r="B321" s="276"/>
      <c r="C321" s="276"/>
      <c r="D321" s="276"/>
      <c r="E321" s="276"/>
      <c r="F321" s="276"/>
      <c r="G321" s="284"/>
      <c r="H321" s="276"/>
      <c r="I321" s="284" t="s">
        <v>123</v>
      </c>
      <c r="J321" s="276"/>
      <c r="K321" s="12" t="s">
        <v>139</v>
      </c>
      <c r="L321" s="292"/>
    </row>
    <row r="322" spans="1:12" ht="12.75">
      <c r="A322" s="275"/>
      <c r="B322" s="276"/>
      <c r="C322" s="276"/>
      <c r="D322" s="276"/>
      <c r="E322" s="276"/>
      <c r="F322" s="276"/>
      <c r="G322" s="276"/>
      <c r="H322" s="276"/>
      <c r="I322" s="276"/>
      <c r="J322" s="276"/>
      <c r="K322" s="4"/>
      <c r="L322" s="293"/>
    </row>
    <row r="323" spans="1:12" ht="12.75">
      <c r="A323" s="285"/>
      <c r="B323" s="264" t="s">
        <v>430</v>
      </c>
      <c r="C323" s="264"/>
      <c r="D323" s="264"/>
      <c r="E323" s="264"/>
      <c r="F323" s="264"/>
      <c r="G323" s="374">
        <f>G307</f>
        <v>138203</v>
      </c>
      <c r="H323" s="264"/>
      <c r="I323" s="287">
        <v>0.5</v>
      </c>
      <c r="J323" s="251" t="s">
        <v>99</v>
      </c>
      <c r="K323" s="254">
        <f>G323*I323</f>
        <v>69101.5</v>
      </c>
      <c r="L323" s="294"/>
    </row>
    <row r="324" spans="1:12" ht="12.75">
      <c r="A324" s="449"/>
      <c r="B324" s="450" t="s">
        <v>282</v>
      </c>
      <c r="C324" s="450"/>
      <c r="D324" s="450"/>
      <c r="E324" s="450"/>
      <c r="F324" s="450"/>
      <c r="G324" s="451"/>
      <c r="H324" s="450"/>
      <c r="I324" s="452"/>
      <c r="J324" s="453"/>
      <c r="K324" s="454"/>
      <c r="L324" s="294"/>
    </row>
    <row r="325" spans="1:12" ht="12.75">
      <c r="A325" s="461"/>
      <c r="B325" s="333"/>
      <c r="C325" s="333"/>
      <c r="D325" s="333"/>
      <c r="E325" s="333"/>
      <c r="F325" s="333"/>
      <c r="G325" s="333"/>
      <c r="H325" s="333"/>
      <c r="I325" s="333"/>
      <c r="J325" s="334"/>
      <c r="K325" s="248"/>
      <c r="L325" s="135"/>
    </row>
    <row r="326" spans="1:12" ht="12.75">
      <c r="A326" s="455" t="s">
        <v>434</v>
      </c>
      <c r="B326" s="456" t="s">
        <v>435</v>
      </c>
      <c r="C326" s="450"/>
      <c r="D326" s="450"/>
      <c r="E326" s="264"/>
      <c r="F326" s="264"/>
      <c r="G326" s="335"/>
      <c r="H326" s="264"/>
      <c r="I326" s="264"/>
      <c r="J326" s="286"/>
      <c r="K326" s="290"/>
      <c r="L326" s="294"/>
    </row>
    <row r="327" spans="1:12" ht="12.75">
      <c r="A327" s="255" t="s">
        <v>2</v>
      </c>
      <c r="B327" s="8" t="s">
        <v>3</v>
      </c>
      <c r="C327" s="11"/>
      <c r="D327" s="11"/>
      <c r="E327" s="11"/>
      <c r="F327" s="11"/>
      <c r="G327" s="11"/>
      <c r="H327" s="11"/>
      <c r="I327" s="11"/>
      <c r="J327" s="11"/>
      <c r="L327" s="292"/>
    </row>
    <row r="328" spans="1:12" ht="12.75">
      <c r="A328" s="267"/>
      <c r="B328" s="11"/>
      <c r="C328" s="11"/>
      <c r="D328" s="11"/>
      <c r="E328" s="11"/>
      <c r="F328" s="11"/>
      <c r="G328" s="11"/>
      <c r="H328" s="11"/>
      <c r="I328" s="11"/>
      <c r="J328" s="11"/>
      <c r="L328" s="292"/>
    </row>
    <row r="329" spans="1:12" ht="12.75">
      <c r="A329" s="267" t="s">
        <v>4</v>
      </c>
      <c r="B329" s="8" t="s">
        <v>374</v>
      </c>
      <c r="C329" s="8" t="s">
        <v>371</v>
      </c>
      <c r="D329" s="11"/>
      <c r="E329" s="11"/>
      <c r="F329" s="11"/>
      <c r="G329" s="11"/>
      <c r="H329" s="11"/>
      <c r="I329" s="249" t="s">
        <v>349</v>
      </c>
      <c r="J329" s="11"/>
      <c r="K329" s="3">
        <v>4900.82</v>
      </c>
      <c r="L329" s="292"/>
    </row>
    <row r="330" spans="1:12" ht="12.75">
      <c r="A330" s="267"/>
      <c r="B330" s="11"/>
      <c r="C330" s="7"/>
      <c r="D330" s="11"/>
      <c r="E330" s="11"/>
      <c r="F330" s="11"/>
      <c r="G330" s="11"/>
      <c r="H330" s="11"/>
      <c r="I330" s="11"/>
      <c r="J330" s="11"/>
      <c r="L330" s="292"/>
    </row>
    <row r="331" spans="1:12" ht="12.75">
      <c r="A331" s="267" t="s">
        <v>50</v>
      </c>
      <c r="B331" s="8" t="s">
        <v>5</v>
      </c>
      <c r="C331" s="8" t="s">
        <v>6</v>
      </c>
      <c r="D331" s="330"/>
      <c r="E331" s="11"/>
      <c r="F331" s="11"/>
      <c r="G331" s="13"/>
      <c r="H331" s="11"/>
      <c r="I331" s="11"/>
      <c r="J331" s="11"/>
      <c r="L331" s="292"/>
    </row>
    <row r="332" spans="1:12" ht="12.75">
      <c r="A332" s="267"/>
      <c r="B332" s="11"/>
      <c r="C332" s="11" t="s">
        <v>18</v>
      </c>
      <c r="D332" s="11"/>
      <c r="E332" s="11"/>
      <c r="F332" s="11"/>
      <c r="G332" s="11"/>
      <c r="H332" s="11"/>
      <c r="I332" s="11"/>
      <c r="J332" s="11"/>
      <c r="L332" s="292"/>
    </row>
    <row r="333" spans="1:12" ht="12.75">
      <c r="A333" s="267"/>
      <c r="B333" s="11"/>
      <c r="C333" s="11" t="s">
        <v>436</v>
      </c>
      <c r="D333" s="11"/>
      <c r="E333" s="11"/>
      <c r="F333" s="11"/>
      <c r="G333" s="268">
        <f>G25</f>
        <v>46644</v>
      </c>
      <c r="H333" s="11" t="s">
        <v>285</v>
      </c>
      <c r="I333" s="11"/>
      <c r="J333" s="11"/>
      <c r="L333" s="292"/>
    </row>
    <row r="334" spans="1:12" ht="12.75">
      <c r="A334" s="267"/>
      <c r="B334" s="11"/>
      <c r="C334" s="11" t="s">
        <v>7</v>
      </c>
      <c r="D334" s="270">
        <v>0.005</v>
      </c>
      <c r="E334" s="11" t="s">
        <v>16</v>
      </c>
      <c r="F334" s="11"/>
      <c r="G334" s="11"/>
      <c r="H334" s="11"/>
      <c r="I334" s="11"/>
      <c r="J334" s="11"/>
      <c r="K334" s="3">
        <f>G333*D334</f>
        <v>233.22</v>
      </c>
      <c r="L334" s="292"/>
    </row>
    <row r="335" spans="1:12" ht="12.75">
      <c r="A335" s="267"/>
      <c r="B335" s="11"/>
      <c r="C335" s="11" t="s">
        <v>9</v>
      </c>
      <c r="D335" s="270">
        <v>0.1</v>
      </c>
      <c r="E335" s="11" t="s">
        <v>10</v>
      </c>
      <c r="F335" s="11"/>
      <c r="G335" s="13"/>
      <c r="H335" s="11"/>
      <c r="I335" s="11"/>
      <c r="J335" s="11"/>
      <c r="K335" s="3">
        <f>K334*D335</f>
        <v>23.322000000000003</v>
      </c>
      <c r="L335" s="292"/>
    </row>
    <row r="336" spans="1:16" ht="12.75">
      <c r="A336" s="267"/>
      <c r="B336" s="11"/>
      <c r="C336" s="11"/>
      <c r="D336" s="270">
        <v>0.2</v>
      </c>
      <c r="E336" s="11" t="s">
        <v>11</v>
      </c>
      <c r="F336" s="11"/>
      <c r="G336" s="13"/>
      <c r="H336" s="11"/>
      <c r="I336" s="11"/>
      <c r="J336" s="11"/>
      <c r="K336" s="3">
        <f>K334*D336</f>
        <v>46.644000000000005</v>
      </c>
      <c r="L336" s="292"/>
      <c r="P336" s="394"/>
    </row>
    <row r="337" spans="1:12" ht="12.75">
      <c r="A337" s="267"/>
      <c r="B337" s="11"/>
      <c r="C337" s="11"/>
      <c r="D337" s="330"/>
      <c r="E337" s="11"/>
      <c r="F337" s="11"/>
      <c r="G337" s="13"/>
      <c r="H337" s="11"/>
      <c r="I337" s="11"/>
      <c r="J337" s="11"/>
      <c r="L337" s="292"/>
    </row>
    <row r="338" spans="1:12" ht="12.75">
      <c r="A338" s="275"/>
      <c r="B338" s="276"/>
      <c r="C338" s="276"/>
      <c r="D338" s="276"/>
      <c r="E338" s="276"/>
      <c r="F338" s="276"/>
      <c r="G338" s="276"/>
      <c r="H338" s="276"/>
      <c r="I338" s="276"/>
      <c r="J338" s="276"/>
      <c r="K338" s="4"/>
      <c r="L338" s="293"/>
    </row>
    <row r="339" spans="1:12" ht="12.75">
      <c r="A339" s="289"/>
      <c r="B339" s="260"/>
      <c r="C339" s="260"/>
      <c r="D339" s="260"/>
      <c r="E339" s="260"/>
      <c r="F339" s="260"/>
      <c r="G339" s="260"/>
      <c r="H339" s="260"/>
      <c r="I339" s="260"/>
      <c r="J339" s="260"/>
      <c r="K339" s="256"/>
      <c r="L339" s="291"/>
    </row>
    <row r="340" spans="1:12" ht="12.75">
      <c r="A340" s="267"/>
      <c r="B340" s="11"/>
      <c r="C340" s="11" t="s">
        <v>467</v>
      </c>
      <c r="D340" s="11"/>
      <c r="E340" s="11"/>
      <c r="F340" s="11"/>
      <c r="G340" s="11"/>
      <c r="H340" s="11"/>
      <c r="I340" s="331"/>
      <c r="J340" s="272"/>
      <c r="K340" s="3">
        <f>SUM(K327:K338)</f>
        <v>5204.006</v>
      </c>
      <c r="L340" s="292"/>
    </row>
    <row r="341" spans="1:12" ht="12.75">
      <c r="A341" s="267"/>
      <c r="B341" s="11"/>
      <c r="C341" s="11"/>
      <c r="D341" s="11"/>
      <c r="E341" s="11"/>
      <c r="F341" s="11"/>
      <c r="G341" s="11"/>
      <c r="H341" s="11"/>
      <c r="I341" s="11"/>
      <c r="J341" s="272"/>
      <c r="L341" s="292"/>
    </row>
    <row r="342" spans="1:12" ht="12.75">
      <c r="A342" s="267"/>
      <c r="B342" s="11"/>
      <c r="C342" s="11" t="s">
        <v>15</v>
      </c>
      <c r="D342" s="11" t="s">
        <v>118</v>
      </c>
      <c r="E342" s="11"/>
      <c r="F342" s="11"/>
      <c r="G342" s="332"/>
      <c r="H342" s="11"/>
      <c r="I342" s="11"/>
      <c r="J342" s="272"/>
      <c r="K342" s="3">
        <f>K340*G342/156153</f>
        <v>0</v>
      </c>
      <c r="L342" s="292"/>
    </row>
    <row r="343" spans="1:12" ht="12.75">
      <c r="A343" s="267"/>
      <c r="B343" s="11"/>
      <c r="C343" s="11"/>
      <c r="D343" s="11"/>
      <c r="E343" s="11"/>
      <c r="F343" s="11"/>
      <c r="G343" s="11"/>
      <c r="H343" s="11"/>
      <c r="I343" s="11"/>
      <c r="J343" s="272"/>
      <c r="K343" s="469"/>
      <c r="L343" s="292"/>
    </row>
    <row r="344" spans="1:12" ht="12.75">
      <c r="A344" s="267"/>
      <c r="B344" s="11"/>
      <c r="C344" s="11"/>
      <c r="D344" s="11" t="s">
        <v>119</v>
      </c>
      <c r="E344" s="11"/>
      <c r="F344" s="11"/>
      <c r="G344" s="11"/>
      <c r="H344" s="11"/>
      <c r="I344" s="11"/>
      <c r="J344" s="272"/>
      <c r="K344" s="3">
        <f>SUM(K340:K340)</f>
        <v>5204.006</v>
      </c>
      <c r="L344" s="292"/>
    </row>
    <row r="345" spans="1:12" ht="12.75">
      <c r="A345" s="267"/>
      <c r="B345" s="11"/>
      <c r="C345" s="11"/>
      <c r="D345" s="11" t="s">
        <v>3</v>
      </c>
      <c r="E345" s="11"/>
      <c r="F345" s="11"/>
      <c r="G345" s="11"/>
      <c r="H345" s="11"/>
      <c r="I345" s="11"/>
      <c r="J345" s="272"/>
      <c r="K345" s="9"/>
      <c r="L345" s="292"/>
    </row>
    <row r="346" spans="1:12" ht="12.75">
      <c r="A346" s="267"/>
      <c r="B346" s="11"/>
      <c r="C346" s="11"/>
      <c r="D346" s="11"/>
      <c r="E346" s="11"/>
      <c r="F346" s="11"/>
      <c r="G346" s="11"/>
      <c r="H346" s="11"/>
      <c r="I346" s="11"/>
      <c r="J346" s="272"/>
      <c r="L346" s="293"/>
    </row>
    <row r="347" spans="1:11" ht="57" customHeight="1">
      <c r="A347" s="333"/>
      <c r="B347" s="333"/>
      <c r="C347" s="333"/>
      <c r="D347" s="333"/>
      <c r="E347" s="333"/>
      <c r="F347" s="333"/>
      <c r="G347" s="333"/>
      <c r="H347" s="333"/>
      <c r="I347" s="333"/>
      <c r="J347" s="334"/>
      <c r="K347" s="248"/>
    </row>
    <row r="348" spans="1:12" ht="12.75">
      <c r="A348" s="267"/>
      <c r="B348" s="11"/>
      <c r="C348" s="11"/>
      <c r="D348" s="11"/>
      <c r="E348" s="11"/>
      <c r="F348" s="11"/>
      <c r="G348" s="11"/>
      <c r="H348" s="11"/>
      <c r="I348" s="11"/>
      <c r="J348" s="272"/>
      <c r="L348" s="291"/>
    </row>
    <row r="349" spans="1:12" ht="12.75">
      <c r="A349" s="455" t="s">
        <v>120</v>
      </c>
      <c r="B349" s="456" t="s">
        <v>121</v>
      </c>
      <c r="C349" s="450"/>
      <c r="D349" s="450"/>
      <c r="E349" s="450"/>
      <c r="F349" s="450"/>
      <c r="G349" s="457"/>
      <c r="H349" s="450"/>
      <c r="I349" s="450"/>
      <c r="J349" s="458"/>
      <c r="K349" s="459"/>
      <c r="L349" s="460"/>
    </row>
    <row r="350" spans="1:12" ht="12.75">
      <c r="A350" s="267"/>
      <c r="B350" s="11"/>
      <c r="C350" s="11"/>
      <c r="D350" s="11"/>
      <c r="E350" s="11"/>
      <c r="F350" s="11"/>
      <c r="G350" s="11"/>
      <c r="H350" s="11"/>
      <c r="I350" s="11"/>
      <c r="J350" s="11"/>
      <c r="L350" s="292"/>
    </row>
    <row r="351" spans="1:12" ht="12.75">
      <c r="A351" s="255" t="s">
        <v>2</v>
      </c>
      <c r="B351" s="8" t="s">
        <v>3</v>
      </c>
      <c r="C351" s="11"/>
      <c r="D351" s="11"/>
      <c r="E351" s="11"/>
      <c r="F351" s="11"/>
      <c r="G351" s="11"/>
      <c r="H351" s="11"/>
      <c r="I351" s="11"/>
      <c r="J351" s="11"/>
      <c r="L351" s="292"/>
    </row>
    <row r="352" spans="1:12" ht="12.75">
      <c r="A352" s="267"/>
      <c r="B352" s="11"/>
      <c r="C352" s="11"/>
      <c r="D352" s="11"/>
      <c r="E352" s="11"/>
      <c r="F352" s="11"/>
      <c r="G352" s="11"/>
      <c r="H352" s="11"/>
      <c r="I352" s="11"/>
      <c r="J352" s="11"/>
      <c r="L352" s="292"/>
    </row>
    <row r="353" spans="1:12" ht="12.75">
      <c r="A353" s="267" t="s">
        <v>4</v>
      </c>
      <c r="B353" s="8" t="s">
        <v>374</v>
      </c>
      <c r="C353" s="8" t="s">
        <v>371</v>
      </c>
      <c r="D353" s="11"/>
      <c r="E353" s="11"/>
      <c r="F353" s="11"/>
      <c r="G353" s="11"/>
      <c r="H353" s="11"/>
      <c r="I353" s="249" t="s">
        <v>349</v>
      </c>
      <c r="J353" s="11"/>
      <c r="K353" s="3">
        <v>4434.62</v>
      </c>
      <c r="L353" s="292"/>
    </row>
    <row r="354" spans="1:12" ht="12.75">
      <c r="A354" s="267"/>
      <c r="B354" s="11"/>
      <c r="C354" s="14" t="s">
        <v>372</v>
      </c>
      <c r="D354" s="11"/>
      <c r="E354" s="11"/>
      <c r="F354" s="11"/>
      <c r="G354" s="11"/>
      <c r="H354" s="11"/>
      <c r="I354" s="11"/>
      <c r="J354" s="11"/>
      <c r="L354" s="292"/>
    </row>
    <row r="355" spans="1:12" ht="12.75">
      <c r="A355" s="267"/>
      <c r="B355" s="11"/>
      <c r="C355" s="14" t="s">
        <v>373</v>
      </c>
      <c r="D355" s="11"/>
      <c r="E355" s="11"/>
      <c r="F355" s="11"/>
      <c r="G355" s="11"/>
      <c r="H355" s="11"/>
      <c r="I355" s="11"/>
      <c r="J355" s="11"/>
      <c r="L355" s="292"/>
    </row>
    <row r="356" spans="1:12" ht="12.75">
      <c r="A356" s="267"/>
      <c r="B356" s="11"/>
      <c r="C356" s="7"/>
      <c r="D356" s="11"/>
      <c r="E356" s="11"/>
      <c r="F356" s="11"/>
      <c r="G356" s="11"/>
      <c r="H356" s="11"/>
      <c r="I356" s="11"/>
      <c r="J356" s="11"/>
      <c r="L356" s="292"/>
    </row>
    <row r="357" spans="1:12" ht="12.75">
      <c r="A357" s="267" t="s">
        <v>50</v>
      </c>
      <c r="B357" s="8" t="s">
        <v>5</v>
      </c>
      <c r="C357" s="8" t="s">
        <v>6</v>
      </c>
      <c r="D357" s="11"/>
      <c r="E357" s="11"/>
      <c r="F357" s="11"/>
      <c r="G357" s="11"/>
      <c r="H357" s="11"/>
      <c r="I357" s="11"/>
      <c r="J357" s="11"/>
      <c r="L357" s="292"/>
    </row>
    <row r="358" spans="1:12" ht="12.75">
      <c r="A358" s="267"/>
      <c r="B358" s="8"/>
      <c r="C358" s="8"/>
      <c r="D358" s="11"/>
      <c r="E358" s="11"/>
      <c r="F358" s="11"/>
      <c r="G358" s="11"/>
      <c r="H358" s="11"/>
      <c r="I358" s="11"/>
      <c r="J358" s="11"/>
      <c r="L358" s="292"/>
    </row>
    <row r="359" spans="1:12" ht="12.75">
      <c r="A359" s="267"/>
      <c r="B359" s="11"/>
      <c r="C359" s="11" t="s">
        <v>18</v>
      </c>
      <c r="D359" s="11"/>
      <c r="E359" s="11"/>
      <c r="F359" s="11"/>
      <c r="G359" s="11"/>
      <c r="H359" s="11"/>
      <c r="I359" s="11"/>
      <c r="J359" s="11"/>
      <c r="L359" s="292"/>
    </row>
    <row r="360" spans="1:12" ht="12.75">
      <c r="A360" s="267"/>
      <c r="B360" s="11"/>
      <c r="C360" s="11" t="s">
        <v>436</v>
      </c>
      <c r="D360" s="11"/>
      <c r="E360" s="11"/>
      <c r="F360" s="11"/>
      <c r="G360" s="268">
        <f>G25</f>
        <v>46644</v>
      </c>
      <c r="H360" s="11" t="s">
        <v>285</v>
      </c>
      <c r="I360" s="11"/>
      <c r="J360" s="11"/>
      <c r="L360" s="292"/>
    </row>
    <row r="361" spans="1:12" ht="12.75">
      <c r="A361" s="267"/>
      <c r="B361" s="11"/>
      <c r="C361" s="11" t="s">
        <v>7</v>
      </c>
      <c r="D361" s="270">
        <v>0.01</v>
      </c>
      <c r="E361" s="11" t="s">
        <v>16</v>
      </c>
      <c r="F361" s="11"/>
      <c r="G361" s="11"/>
      <c r="H361" s="11"/>
      <c r="I361" s="11"/>
      <c r="J361" s="11"/>
      <c r="K361" s="3">
        <f>G360*D361</f>
        <v>466.44</v>
      </c>
      <c r="L361" s="292"/>
    </row>
    <row r="362" spans="1:12" ht="12.75">
      <c r="A362" s="267"/>
      <c r="B362" s="11"/>
      <c r="C362" s="11" t="s">
        <v>9</v>
      </c>
      <c r="D362" s="270">
        <v>0.1</v>
      </c>
      <c r="E362" s="11" t="s">
        <v>10</v>
      </c>
      <c r="F362" s="11"/>
      <c r="G362" s="13"/>
      <c r="H362" s="11"/>
      <c r="I362" s="11"/>
      <c r="J362" s="11"/>
      <c r="K362" s="3">
        <f>K361*D362</f>
        <v>46.644000000000005</v>
      </c>
      <c r="L362" s="292"/>
    </row>
    <row r="363" spans="1:16" ht="12.75">
      <c r="A363" s="267"/>
      <c r="B363" s="11"/>
      <c r="C363" s="11"/>
      <c r="D363" s="270">
        <v>0.2</v>
      </c>
      <c r="E363" s="11" t="s">
        <v>11</v>
      </c>
      <c r="F363" s="11"/>
      <c r="G363" s="13"/>
      <c r="H363" s="11"/>
      <c r="I363" s="11"/>
      <c r="J363" s="11"/>
      <c r="K363" s="3">
        <f>K361*D363</f>
        <v>93.28800000000001</v>
      </c>
      <c r="L363" s="292"/>
      <c r="P363" s="394"/>
    </row>
    <row r="364" spans="1:12" ht="12.75">
      <c r="A364" s="267"/>
      <c r="B364" s="11"/>
      <c r="C364" s="11"/>
      <c r="D364" s="330"/>
      <c r="E364" s="11"/>
      <c r="F364" s="11"/>
      <c r="G364" s="13"/>
      <c r="H364" s="11"/>
      <c r="I364" s="11"/>
      <c r="J364" s="11"/>
      <c r="L364" s="292"/>
    </row>
    <row r="365" spans="1:12" ht="12.75">
      <c r="A365" s="289"/>
      <c r="B365" s="260"/>
      <c r="C365" s="260"/>
      <c r="D365" s="260"/>
      <c r="E365" s="260"/>
      <c r="F365" s="260"/>
      <c r="G365" s="260"/>
      <c r="H365" s="260"/>
      <c r="I365" s="260"/>
      <c r="J365" s="260"/>
      <c r="K365" s="256"/>
      <c r="L365" s="291"/>
    </row>
    <row r="366" spans="1:17" ht="12.75">
      <c r="A366" s="267"/>
      <c r="B366" s="11"/>
      <c r="C366" s="11" t="s">
        <v>468</v>
      </c>
      <c r="D366" s="11"/>
      <c r="E366" s="11"/>
      <c r="F366" s="11"/>
      <c r="G366" s="11"/>
      <c r="H366" s="11"/>
      <c r="I366" s="331"/>
      <c r="J366" s="272"/>
      <c r="K366" s="3">
        <f>SUM(K351:K364)</f>
        <v>5040.992</v>
      </c>
      <c r="L366" s="292"/>
      <c r="Q366" s="363"/>
    </row>
    <row r="367" spans="1:12" ht="12.75">
      <c r="A367" s="267"/>
      <c r="B367" s="11"/>
      <c r="C367" s="11"/>
      <c r="D367" s="11"/>
      <c r="E367" s="11"/>
      <c r="F367" s="11"/>
      <c r="G367" s="11"/>
      <c r="H367" s="11"/>
      <c r="I367" s="11"/>
      <c r="J367" s="272"/>
      <c r="L367" s="292"/>
    </row>
    <row r="368" spans="1:12" ht="12.75" customHeight="1">
      <c r="A368" s="267"/>
      <c r="B368" s="11"/>
      <c r="C368" s="11" t="s">
        <v>15</v>
      </c>
      <c r="D368" s="11" t="s">
        <v>122</v>
      </c>
      <c r="E368" s="11"/>
      <c r="F368" s="11"/>
      <c r="G368" s="332"/>
      <c r="H368" s="11"/>
      <c r="I368" s="11"/>
      <c r="J368" s="272"/>
      <c r="K368" s="3">
        <f>K366</f>
        <v>5040.992</v>
      </c>
      <c r="L368" s="292"/>
    </row>
    <row r="369" spans="1:12" ht="12.75" customHeight="1">
      <c r="A369" s="267"/>
      <c r="B369" s="11"/>
      <c r="C369" s="11"/>
      <c r="D369" s="11"/>
      <c r="E369" s="11"/>
      <c r="F369" s="11"/>
      <c r="G369" s="332"/>
      <c r="H369" s="11"/>
      <c r="I369" s="11"/>
      <c r="J369" s="272"/>
      <c r="L369" s="292"/>
    </row>
    <row r="370" spans="1:12" ht="15.75" customHeight="1">
      <c r="A370" s="470"/>
      <c r="B370" s="276"/>
      <c r="C370" s="276"/>
      <c r="D370" s="276"/>
      <c r="E370" s="276"/>
      <c r="F370" s="276"/>
      <c r="G370" s="276"/>
      <c r="H370" s="276"/>
      <c r="I370" s="276"/>
      <c r="J370" s="284"/>
      <c r="K370" s="373"/>
      <c r="L370" s="293"/>
    </row>
    <row r="371" spans="1:12" ht="12.75">
      <c r="A371" s="275"/>
      <c r="B371" s="276"/>
      <c r="C371" s="276"/>
      <c r="D371" s="276"/>
      <c r="E371" s="276"/>
      <c r="F371" s="276"/>
      <c r="G371" s="276"/>
      <c r="H371" s="276"/>
      <c r="I371" s="276"/>
      <c r="J371" s="284"/>
      <c r="K371" s="373"/>
      <c r="L371" s="293"/>
    </row>
    <row r="372" spans="1:12" ht="12.75">
      <c r="A372" s="275"/>
      <c r="B372" s="276"/>
      <c r="C372" s="276"/>
      <c r="D372" s="276"/>
      <c r="E372" s="276"/>
      <c r="F372" s="276"/>
      <c r="G372" s="276"/>
      <c r="H372" s="276"/>
      <c r="I372" s="276"/>
      <c r="J372" s="284"/>
      <c r="K372" s="373"/>
      <c r="L372" s="293"/>
    </row>
    <row r="373" spans="1:10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1:10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1:10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0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1:10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1:10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1:10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1:10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1:10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1:10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1:10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1:10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1:10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1:10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1:10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</sheetData>
  <printOptions/>
  <pageMargins left="0.984251968503937" right="0.5118110236220472" top="0.984251968503937" bottom="0.7874015748031497" header="0.5118110236220472" footer="0.5118110236220472"/>
  <pageSetup horizontalDpi="1200" verticalDpi="1200" orientation="portrait" paperSize="9" scale="75" r:id="rId2"/>
  <headerFooter alignWithMargins="0">
    <oddHeader>&amp;CSeite &amp;P von &amp;N</oddHeader>
    <oddFooter>&amp;R&amp;"Arial,Standard"&amp;8 25.09.2008
</oddFooter>
  </headerFooter>
  <rowBreaks count="5" manualBreakCount="5">
    <brk id="64" max="255" man="1"/>
    <brk id="110" max="255" man="1"/>
    <brk id="178" max="255" man="1"/>
    <brk id="249" max="255" man="1"/>
    <brk id="32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A53" sqref="A53:G54"/>
    </sheetView>
  </sheetViews>
  <sheetFormatPr defaultColWidth="11.421875" defaultRowHeight="12.75"/>
  <cols>
    <col min="1" max="1" width="12.7109375" style="23" customWidth="1"/>
    <col min="2" max="5" width="12.7109375" style="22" customWidth="1"/>
    <col min="6" max="6" width="12.7109375" style="24" customWidth="1"/>
    <col min="7" max="7" width="12.7109375" style="22" customWidth="1"/>
    <col min="8" max="8" width="11.421875" style="22" customWidth="1"/>
    <col min="9" max="9" width="10.00390625" style="22" customWidth="1"/>
    <col min="10" max="10" width="14.00390625" style="22" customWidth="1"/>
    <col min="11" max="16384" width="10.00390625" style="22" customWidth="1"/>
  </cols>
  <sheetData>
    <row r="1" spans="1:7" ht="15" customHeight="1">
      <c r="A1" s="8" t="s">
        <v>272</v>
      </c>
      <c r="B1" s="21"/>
      <c r="C1" s="13"/>
      <c r="D1" s="13"/>
      <c r="E1" s="350"/>
      <c r="F1" s="351"/>
      <c r="G1" s="69"/>
    </row>
    <row r="2" spans="3:7" ht="12" customHeight="1">
      <c r="C2" s="66"/>
      <c r="D2" s="66"/>
      <c r="E2" s="66"/>
      <c r="F2" s="352"/>
      <c r="G2" s="66"/>
    </row>
    <row r="3" spans="1:8" ht="9.75" customHeight="1">
      <c r="A3" s="25" t="s">
        <v>147</v>
      </c>
      <c r="B3" s="26" t="s">
        <v>148</v>
      </c>
      <c r="C3" s="27"/>
      <c r="D3" s="28"/>
      <c r="E3" s="25" t="s">
        <v>149</v>
      </c>
      <c r="F3" s="513" t="s">
        <v>150</v>
      </c>
      <c r="G3" s="514"/>
      <c r="H3" s="29"/>
    </row>
    <row r="4" spans="1:8" ht="9.75" customHeight="1">
      <c r="A4" s="30" t="s">
        <v>151</v>
      </c>
      <c r="B4" s="31"/>
      <c r="C4" s="32"/>
      <c r="D4" s="33"/>
      <c r="E4" s="30" t="s">
        <v>152</v>
      </c>
      <c r="F4" s="34"/>
      <c r="G4" s="35"/>
      <c r="H4" s="36"/>
    </row>
    <row r="5" spans="1:8" ht="9.75" customHeight="1">
      <c r="A5" s="37"/>
      <c r="B5" s="31"/>
      <c r="C5" s="32"/>
      <c r="D5" s="33"/>
      <c r="E5" s="37"/>
      <c r="F5" s="38"/>
      <c r="G5" s="39"/>
      <c r="H5" s="40"/>
    </row>
    <row r="6" spans="1:8" ht="9.75" customHeight="1">
      <c r="A6" s="37"/>
      <c r="B6" s="31"/>
      <c r="C6" s="32"/>
      <c r="D6" s="33"/>
      <c r="E6" s="41" t="s">
        <v>138</v>
      </c>
      <c r="F6" s="42" t="s">
        <v>153</v>
      </c>
      <c r="G6" s="43" t="s">
        <v>138</v>
      </c>
      <c r="H6" s="44"/>
    </row>
    <row r="7" spans="1:8" ht="9.75" customHeight="1">
      <c r="A7" s="45"/>
      <c r="B7" s="46"/>
      <c r="C7" s="47"/>
      <c r="D7" s="48"/>
      <c r="E7" s="49"/>
      <c r="F7" s="49"/>
      <c r="G7" s="50"/>
      <c r="H7" s="51"/>
    </row>
    <row r="8" spans="1:8" s="53" customFormat="1" ht="11.25">
      <c r="A8" s="146"/>
      <c r="B8" s="142" t="s">
        <v>19</v>
      </c>
      <c r="C8" s="143"/>
      <c r="D8" s="143"/>
      <c r="E8" s="144"/>
      <c r="F8" s="144"/>
      <c r="G8" s="145"/>
      <c r="H8" s="52"/>
    </row>
    <row r="9" spans="1:8" ht="9.75" customHeight="1">
      <c r="A9" s="30"/>
      <c r="B9" s="31"/>
      <c r="C9" s="32"/>
      <c r="D9" s="33"/>
      <c r="E9" s="59"/>
      <c r="F9" s="60"/>
      <c r="G9" s="61"/>
      <c r="H9" s="62"/>
    </row>
    <row r="10" spans="1:8" ht="12" customHeight="1">
      <c r="A10" s="30"/>
      <c r="B10" s="54" t="s">
        <v>159</v>
      </c>
      <c r="C10" s="55"/>
      <c r="D10" s="56"/>
      <c r="E10" s="59"/>
      <c r="F10" s="60"/>
      <c r="G10" s="61"/>
      <c r="H10" s="62"/>
    </row>
    <row r="11" spans="1:8" ht="9.75" customHeight="1">
      <c r="A11" s="30" t="s">
        <v>160</v>
      </c>
      <c r="B11" s="58" t="s">
        <v>412</v>
      </c>
      <c r="C11" s="32"/>
      <c r="D11" s="33"/>
      <c r="E11" s="59">
        <v>46592.1</v>
      </c>
      <c r="F11" s="60">
        <v>0.01</v>
      </c>
      <c r="G11" s="61">
        <f>ROUND(E11*F11,2)</f>
        <v>465.92</v>
      </c>
      <c r="H11" s="62"/>
    </row>
    <row r="12" spans="1:8" ht="9.75" customHeight="1">
      <c r="A12" s="30" t="s">
        <v>156</v>
      </c>
      <c r="B12" s="31" t="s">
        <v>7</v>
      </c>
      <c r="C12" s="32" t="s">
        <v>155</v>
      </c>
      <c r="D12" s="33"/>
      <c r="E12" s="59">
        <f>SUM(E11*0.1)</f>
        <v>4659.21</v>
      </c>
      <c r="F12" s="60">
        <v>0.01</v>
      </c>
      <c r="G12" s="61">
        <f>ROUND(E12*F12,2)</f>
        <v>46.59</v>
      </c>
      <c r="H12" s="62"/>
    </row>
    <row r="13" spans="1:8" ht="9.75" customHeight="1">
      <c r="A13" s="30" t="s">
        <v>156</v>
      </c>
      <c r="B13" s="31"/>
      <c r="C13" s="32" t="s">
        <v>158</v>
      </c>
      <c r="D13" s="33"/>
      <c r="E13" s="59">
        <f>SUM(E11*0.2)</f>
        <v>9318.42</v>
      </c>
      <c r="F13" s="60">
        <v>0.01</v>
      </c>
      <c r="G13" s="61">
        <f>ROUND(E13*F13,2)</f>
        <v>93.18</v>
      </c>
      <c r="H13" s="62"/>
    </row>
    <row r="14" spans="1:8" ht="9.75" customHeight="1">
      <c r="A14" s="37" t="s">
        <v>156</v>
      </c>
      <c r="B14" s="31"/>
      <c r="C14" s="32" t="s">
        <v>157</v>
      </c>
      <c r="D14" s="33"/>
      <c r="E14" s="57">
        <v>2200</v>
      </c>
      <c r="F14" s="401">
        <v>0.01</v>
      </c>
      <c r="G14" s="61">
        <f>ROUND(E14*F14,2)</f>
        <v>22</v>
      </c>
      <c r="H14" s="62"/>
    </row>
    <row r="15" spans="1:8" ht="9.75" customHeight="1">
      <c r="A15" s="37"/>
      <c r="B15" s="31"/>
      <c r="C15" s="32"/>
      <c r="D15" s="33"/>
      <c r="E15" s="57"/>
      <c r="F15" s="401"/>
      <c r="G15" s="61"/>
      <c r="H15" s="62"/>
    </row>
    <row r="16" spans="1:8" ht="12" customHeight="1">
      <c r="A16" s="30"/>
      <c r="B16" s="54" t="s">
        <v>413</v>
      </c>
      <c r="C16" s="55"/>
      <c r="D16" s="56"/>
      <c r="E16" s="59"/>
      <c r="F16" s="60"/>
      <c r="G16" s="61"/>
      <c r="H16" s="62"/>
    </row>
    <row r="17" spans="1:8" ht="9.75" customHeight="1">
      <c r="A17" s="30" t="s">
        <v>160</v>
      </c>
      <c r="B17" s="58" t="s">
        <v>438</v>
      </c>
      <c r="C17" s="32"/>
      <c r="D17" s="33"/>
      <c r="E17" s="59">
        <v>43374</v>
      </c>
      <c r="F17" s="60">
        <v>0.1</v>
      </c>
      <c r="G17" s="61">
        <f>ROUND(E17*F17,2)</f>
        <v>4337.4</v>
      </c>
      <c r="H17" s="62"/>
    </row>
    <row r="18" spans="1:8" ht="9.75" customHeight="1">
      <c r="A18" s="30" t="s">
        <v>156</v>
      </c>
      <c r="B18" s="31" t="s">
        <v>7</v>
      </c>
      <c r="C18" s="32" t="s">
        <v>155</v>
      </c>
      <c r="D18" s="33"/>
      <c r="E18" s="59">
        <f>SUM(E17*0.1)</f>
        <v>4337.400000000001</v>
      </c>
      <c r="F18" s="60">
        <v>0.1</v>
      </c>
      <c r="G18" s="61">
        <f>ROUND(E18*F18,2)</f>
        <v>433.74</v>
      </c>
      <c r="H18" s="62"/>
    </row>
    <row r="19" spans="1:8" ht="9.75" customHeight="1">
      <c r="A19" s="30" t="s">
        <v>156</v>
      </c>
      <c r="B19" s="31"/>
      <c r="C19" s="32" t="s">
        <v>158</v>
      </c>
      <c r="D19" s="33"/>
      <c r="E19" s="59">
        <f>SUM(E17*0.2)</f>
        <v>8674.800000000001</v>
      </c>
      <c r="F19" s="60">
        <v>0.1</v>
      </c>
      <c r="G19" s="61">
        <f>ROUND(E19*F19,2)</f>
        <v>867.48</v>
      </c>
      <c r="H19" s="62"/>
    </row>
    <row r="20" spans="1:8" ht="9.75" customHeight="1">
      <c r="A20" s="30" t="s">
        <v>156</v>
      </c>
      <c r="B20" s="31"/>
      <c r="C20" s="32" t="s">
        <v>157</v>
      </c>
      <c r="D20" s="33"/>
      <c r="E20" s="59">
        <v>2200</v>
      </c>
      <c r="F20" s="60">
        <v>0.1</v>
      </c>
      <c r="G20" s="61">
        <f>ROUND(E20*F20,2)</f>
        <v>220</v>
      </c>
      <c r="H20" s="62"/>
    </row>
    <row r="21" spans="1:8" ht="9.75" customHeight="1">
      <c r="A21" s="30"/>
      <c r="B21" s="31"/>
      <c r="C21" s="32"/>
      <c r="D21" s="33"/>
      <c r="E21" s="59"/>
      <c r="F21" s="60"/>
      <c r="G21" s="61"/>
      <c r="H21" s="62"/>
    </row>
    <row r="22" spans="1:8" ht="9.75" customHeight="1">
      <c r="A22" s="30"/>
      <c r="B22" s="54" t="s">
        <v>413</v>
      </c>
      <c r="C22" s="55"/>
      <c r="D22" s="56"/>
      <c r="E22" s="59"/>
      <c r="F22" s="60"/>
      <c r="G22" s="61"/>
      <c r="H22" s="62"/>
    </row>
    <row r="23" spans="1:8" ht="9.75" customHeight="1">
      <c r="A23" s="30" t="s">
        <v>160</v>
      </c>
      <c r="B23" s="58" t="s">
        <v>154</v>
      </c>
      <c r="C23" s="32"/>
      <c r="D23" s="33"/>
      <c r="E23" s="59">
        <v>41703</v>
      </c>
      <c r="F23" s="60">
        <v>0.1</v>
      </c>
      <c r="G23" s="61">
        <f>ROUND(E23*F23,2)</f>
        <v>4170.3</v>
      </c>
      <c r="H23" s="62"/>
    </row>
    <row r="24" spans="1:8" ht="9.75" customHeight="1">
      <c r="A24" s="30" t="s">
        <v>156</v>
      </c>
      <c r="B24" s="31" t="s">
        <v>7</v>
      </c>
      <c r="C24" s="32" t="s">
        <v>155</v>
      </c>
      <c r="D24" s="33"/>
      <c r="E24" s="59">
        <f>SUM(E23*0.1)</f>
        <v>4170.3</v>
      </c>
      <c r="F24" s="60">
        <v>0.1</v>
      </c>
      <c r="G24" s="61">
        <f>ROUND(E24*F24,2)</f>
        <v>417.03</v>
      </c>
      <c r="H24" s="62"/>
    </row>
    <row r="25" spans="1:8" ht="9.75" customHeight="1">
      <c r="A25" s="30" t="s">
        <v>156</v>
      </c>
      <c r="B25" s="31"/>
      <c r="C25" s="32" t="s">
        <v>158</v>
      </c>
      <c r="D25" s="33"/>
      <c r="E25" s="59">
        <f>SUM(E23*0.2)</f>
        <v>8340.6</v>
      </c>
      <c r="F25" s="60">
        <v>0.1</v>
      </c>
      <c r="G25" s="61">
        <f>ROUND(E25*F25,2)</f>
        <v>834.06</v>
      </c>
      <c r="H25" s="62"/>
    </row>
    <row r="26" spans="1:8" ht="9.75" customHeight="1">
      <c r="A26" s="30" t="s">
        <v>156</v>
      </c>
      <c r="B26" s="31"/>
      <c r="C26" s="32" t="s">
        <v>157</v>
      </c>
      <c r="D26" s="33"/>
      <c r="E26" s="59">
        <v>2200</v>
      </c>
      <c r="F26" s="60">
        <v>0.1</v>
      </c>
      <c r="G26" s="61">
        <f>ROUND(E26*F26,2)</f>
        <v>220</v>
      </c>
      <c r="H26" s="62"/>
    </row>
    <row r="27" spans="1:8" ht="9.75" customHeight="1">
      <c r="A27" s="30"/>
      <c r="B27" s="31"/>
      <c r="C27" s="32"/>
      <c r="D27" s="33"/>
      <c r="E27" s="59"/>
      <c r="F27" s="60"/>
      <c r="G27" s="61"/>
      <c r="H27" s="62"/>
    </row>
    <row r="28" spans="1:8" ht="12" customHeight="1">
      <c r="A28" s="30"/>
      <c r="B28" s="54" t="s">
        <v>414</v>
      </c>
      <c r="C28" s="55"/>
      <c r="D28" s="56"/>
      <c r="E28" s="59"/>
      <c r="F28" s="60"/>
      <c r="G28" s="61"/>
      <c r="H28" s="62"/>
    </row>
    <row r="29" spans="1:8" ht="9.75" customHeight="1">
      <c r="A29" s="30" t="s">
        <v>160</v>
      </c>
      <c r="B29" s="58" t="s">
        <v>437</v>
      </c>
      <c r="C29" s="32"/>
      <c r="D29" s="33"/>
      <c r="E29" s="59">
        <v>45857</v>
      </c>
      <c r="F29" s="60">
        <v>0.25</v>
      </c>
      <c r="G29" s="61">
        <f>ROUND(E29*F29,2)</f>
        <v>11464.25</v>
      </c>
      <c r="H29" s="62"/>
    </row>
    <row r="30" spans="1:8" ht="9.75" customHeight="1">
      <c r="A30" s="30" t="s">
        <v>156</v>
      </c>
      <c r="B30" s="31" t="s">
        <v>7</v>
      </c>
      <c r="C30" s="32" t="s">
        <v>155</v>
      </c>
      <c r="D30" s="33"/>
      <c r="E30" s="59">
        <f>SUM(E29*0.1)</f>
        <v>4585.7</v>
      </c>
      <c r="F30" s="60">
        <v>0.25</v>
      </c>
      <c r="G30" s="61">
        <f>ROUND(E30*F30,2)</f>
        <v>1146.43</v>
      </c>
      <c r="H30" s="62"/>
    </row>
    <row r="31" spans="1:8" ht="9.75" customHeight="1">
      <c r="A31" s="30" t="s">
        <v>156</v>
      </c>
      <c r="B31" s="31"/>
      <c r="C31" s="32" t="s">
        <v>158</v>
      </c>
      <c r="D31" s="33"/>
      <c r="E31" s="59">
        <f>SUM(E29*0.2)</f>
        <v>9171.4</v>
      </c>
      <c r="F31" s="60">
        <v>0.25</v>
      </c>
      <c r="G31" s="61">
        <f>ROUND(E31*F31,2)</f>
        <v>2292.85</v>
      </c>
      <c r="H31" s="62"/>
    </row>
    <row r="32" spans="1:8" ht="9.75" customHeight="1">
      <c r="A32" s="30" t="s">
        <v>156</v>
      </c>
      <c r="B32" s="31"/>
      <c r="C32" s="32" t="s">
        <v>157</v>
      </c>
      <c r="D32" s="33"/>
      <c r="E32" s="59">
        <v>2200</v>
      </c>
      <c r="F32" s="60">
        <v>0.25</v>
      </c>
      <c r="G32" s="61">
        <f>ROUND(E32*F32,2)</f>
        <v>550</v>
      </c>
      <c r="H32" s="62"/>
    </row>
    <row r="33" spans="1:8" ht="9.75" customHeight="1">
      <c r="A33" s="30"/>
      <c r="B33" s="31"/>
      <c r="C33" s="32"/>
      <c r="D33" s="33"/>
      <c r="E33" s="59"/>
      <c r="F33" s="60"/>
      <c r="G33" s="61"/>
      <c r="H33" s="62"/>
    </row>
    <row r="34" spans="1:10" ht="12" customHeight="1">
      <c r="A34" s="30"/>
      <c r="B34" s="54" t="s">
        <v>470</v>
      </c>
      <c r="C34" s="55"/>
      <c r="D34" s="56"/>
      <c r="E34" s="59"/>
      <c r="F34" s="60"/>
      <c r="G34" s="61"/>
      <c r="H34" s="62"/>
      <c r="J34" s="64"/>
    </row>
    <row r="35" spans="1:8" ht="9.75" customHeight="1">
      <c r="A35" s="30" t="s">
        <v>161</v>
      </c>
      <c r="B35" s="58" t="s">
        <v>437</v>
      </c>
      <c r="C35" s="32"/>
      <c r="D35" s="33"/>
      <c r="E35" s="59">
        <v>38671</v>
      </c>
      <c r="F35" s="60">
        <v>0.05</v>
      </c>
      <c r="G35" s="61">
        <f>ROUND(E35*F35,2)</f>
        <v>1933.55</v>
      </c>
      <c r="H35" s="62"/>
    </row>
    <row r="36" spans="1:8" ht="9.75" customHeight="1">
      <c r="A36" s="30" t="s">
        <v>156</v>
      </c>
      <c r="B36" s="31" t="s">
        <v>7</v>
      </c>
      <c r="C36" s="32" t="s">
        <v>155</v>
      </c>
      <c r="D36" s="33"/>
      <c r="E36" s="59">
        <f>SUM(E35*0.1)</f>
        <v>3867.1000000000004</v>
      </c>
      <c r="F36" s="60">
        <f>F35</f>
        <v>0.05</v>
      </c>
      <c r="G36" s="61">
        <f>ROUND(E36*F36,2)</f>
        <v>193.36</v>
      </c>
      <c r="H36" s="62"/>
    </row>
    <row r="37" spans="1:8" ht="9.75" customHeight="1">
      <c r="A37" s="30" t="s">
        <v>156</v>
      </c>
      <c r="B37" s="31"/>
      <c r="C37" s="32" t="s">
        <v>158</v>
      </c>
      <c r="D37" s="33"/>
      <c r="E37" s="59">
        <f>SUM(E35*0.2)</f>
        <v>7734.200000000001</v>
      </c>
      <c r="F37" s="60">
        <f>F35</f>
        <v>0.05</v>
      </c>
      <c r="G37" s="61">
        <f>ROUND(E37*F37,2)</f>
        <v>386.71</v>
      </c>
      <c r="H37" s="62"/>
    </row>
    <row r="38" spans="1:8" ht="9.75" customHeight="1">
      <c r="A38" s="30" t="s">
        <v>156</v>
      </c>
      <c r="B38" s="31"/>
      <c r="C38" s="32" t="s">
        <v>157</v>
      </c>
      <c r="D38" s="33"/>
      <c r="E38" s="59">
        <v>2200</v>
      </c>
      <c r="F38" s="60">
        <f>F35</f>
        <v>0.05</v>
      </c>
      <c r="G38" s="61">
        <f>ROUND(E38*F38,2)</f>
        <v>110</v>
      </c>
      <c r="H38" s="62"/>
    </row>
    <row r="39" spans="1:8" ht="9.75" customHeight="1">
      <c r="A39" s="30"/>
      <c r="B39" s="31"/>
      <c r="C39" s="32"/>
      <c r="D39" s="33"/>
      <c r="E39" s="468"/>
      <c r="F39" s="386"/>
      <c r="G39" s="387"/>
      <c r="H39" s="62"/>
    </row>
    <row r="40" spans="1:8" ht="12" customHeight="1">
      <c r="A40" s="30"/>
      <c r="B40" s="54" t="s">
        <v>443</v>
      </c>
      <c r="C40" s="55"/>
      <c r="D40" s="56"/>
      <c r="E40" s="59"/>
      <c r="F40" s="60"/>
      <c r="G40" s="61"/>
      <c r="H40" s="62"/>
    </row>
    <row r="41" spans="1:8" ht="12" customHeight="1">
      <c r="A41" s="30">
        <v>60000</v>
      </c>
      <c r="B41" s="58" t="s">
        <v>437</v>
      </c>
      <c r="C41" s="55"/>
      <c r="D41" s="56"/>
      <c r="E41" s="59">
        <v>42354</v>
      </c>
      <c r="F41" s="60">
        <v>0.2</v>
      </c>
      <c r="G41" s="61">
        <f>ROUND(E41*F41,2)</f>
        <v>8470.8</v>
      </c>
      <c r="H41" s="62"/>
    </row>
    <row r="42" spans="1:8" ht="9.75" customHeight="1">
      <c r="A42" s="168" t="s">
        <v>156</v>
      </c>
      <c r="B42" s="31" t="s">
        <v>7</v>
      </c>
      <c r="C42" s="32" t="s">
        <v>155</v>
      </c>
      <c r="D42" s="33"/>
      <c r="E42" s="59">
        <f>SUM(E41*0.1)</f>
        <v>4235.400000000001</v>
      </c>
      <c r="F42" s="60">
        <v>0.2</v>
      </c>
      <c r="G42" s="61">
        <f>ROUND(E42*F42,2)</f>
        <v>847.08</v>
      </c>
      <c r="H42" s="62"/>
    </row>
    <row r="43" spans="1:8" ht="9.75" customHeight="1">
      <c r="A43" s="30" t="s">
        <v>156</v>
      </c>
      <c r="B43" s="31"/>
      <c r="C43" s="32" t="s">
        <v>158</v>
      </c>
      <c r="D43" s="33"/>
      <c r="E43" s="59">
        <f>SUM(E41*0.2)</f>
        <v>8470.800000000001</v>
      </c>
      <c r="F43" s="60">
        <v>0.2</v>
      </c>
      <c r="G43" s="61">
        <f>ROUND(E43*F43,2)</f>
        <v>1694.16</v>
      </c>
      <c r="H43" s="62"/>
    </row>
    <row r="44" spans="1:8" ht="9.75" customHeight="1">
      <c r="A44" s="30" t="s">
        <v>156</v>
      </c>
      <c r="B44" s="31"/>
      <c r="C44" s="32" t="s">
        <v>157</v>
      </c>
      <c r="D44" s="33"/>
      <c r="E44" s="59">
        <v>2200</v>
      </c>
      <c r="F44" s="60">
        <v>0.2</v>
      </c>
      <c r="G44" s="61">
        <f>ROUND(E44*F44,2)</f>
        <v>440</v>
      </c>
      <c r="H44" s="62"/>
    </row>
    <row r="45" spans="1:8" ht="9.75" customHeight="1">
      <c r="A45" s="30"/>
      <c r="B45" s="31"/>
      <c r="C45" s="32"/>
      <c r="D45" s="33"/>
      <c r="E45" s="59"/>
      <c r="F45" s="60"/>
      <c r="G45" s="61"/>
      <c r="H45" s="62"/>
    </row>
    <row r="46" spans="1:8" ht="9.75" customHeight="1">
      <c r="A46" s="146"/>
      <c r="B46" s="142" t="s">
        <v>271</v>
      </c>
      <c r="C46" s="143"/>
      <c r="D46" s="143"/>
      <c r="E46" s="144"/>
      <c r="F46" s="144"/>
      <c r="G46" s="145"/>
      <c r="H46" s="62"/>
    </row>
    <row r="47" spans="1:8" ht="9.75" customHeight="1">
      <c r="A47" s="30" t="s">
        <v>156</v>
      </c>
      <c r="B47" s="31"/>
      <c r="C47" s="32"/>
      <c r="D47" s="32"/>
      <c r="E47" s="20"/>
      <c r="F47" s="402"/>
      <c r="G47" s="61">
        <v>2300</v>
      </c>
      <c r="H47" s="62"/>
    </row>
    <row r="48" spans="1:8" s="66" customFormat="1" ht="13.5" customHeight="1">
      <c r="A48" s="147"/>
      <c r="B48" s="148" t="s">
        <v>162</v>
      </c>
      <c r="C48" s="149"/>
      <c r="D48" s="149"/>
      <c r="E48" s="150"/>
      <c r="F48" s="403"/>
      <c r="G48" s="150">
        <f>SUM(G9:G47)</f>
        <v>43956.89</v>
      </c>
      <c r="H48" s="62"/>
    </row>
    <row r="49" spans="1:8" ht="13.5" customHeight="1">
      <c r="A49" s="67"/>
      <c r="B49" s="68"/>
      <c r="C49" s="69"/>
      <c r="D49" s="69"/>
      <c r="E49" s="70"/>
      <c r="F49" s="71"/>
      <c r="G49" s="72"/>
      <c r="H49" s="72"/>
    </row>
    <row r="50" spans="1:8" ht="19.5" customHeight="1">
      <c r="A50" s="67"/>
      <c r="B50" s="68"/>
      <c r="C50" s="69"/>
      <c r="D50" s="69"/>
      <c r="E50" s="70"/>
      <c r="F50" s="71"/>
      <c r="G50" s="72"/>
      <c r="H50" s="72"/>
    </row>
    <row r="51" spans="1:8" ht="15" customHeight="1">
      <c r="A51" s="151" t="s">
        <v>163</v>
      </c>
      <c r="B51" s="152"/>
      <c r="C51" s="153"/>
      <c r="D51" s="153"/>
      <c r="E51" s="154"/>
      <c r="F51" s="155"/>
      <c r="G51" s="156"/>
      <c r="H51" s="72"/>
    </row>
    <row r="52" spans="1:8" ht="18" customHeight="1">
      <c r="A52" s="76" t="s">
        <v>164</v>
      </c>
      <c r="B52" s="515" t="s">
        <v>165</v>
      </c>
      <c r="C52" s="515"/>
      <c r="D52" s="515"/>
      <c r="E52" s="516" t="s">
        <v>166</v>
      </c>
      <c r="F52" s="516"/>
      <c r="G52" s="516"/>
      <c r="H52" s="72"/>
    </row>
    <row r="53" spans="1:8" ht="13.5" customHeight="1">
      <c r="A53" s="77"/>
      <c r="B53" s="78" t="s">
        <v>167</v>
      </c>
      <c r="C53" s="79" t="s">
        <v>168</v>
      </c>
      <c r="D53" s="79" t="s">
        <v>169</v>
      </c>
      <c r="E53" s="80" t="s">
        <v>167</v>
      </c>
      <c r="F53" s="81" t="s">
        <v>168</v>
      </c>
      <c r="G53" s="82" t="s">
        <v>170</v>
      </c>
      <c r="H53" s="72"/>
    </row>
    <row r="54" spans="1:8" ht="12" customHeight="1">
      <c r="A54" s="83"/>
      <c r="B54" s="84"/>
      <c r="C54" s="85">
        <v>0.0072</v>
      </c>
      <c r="D54" s="85">
        <v>0.9928</v>
      </c>
      <c r="E54" s="86"/>
      <c r="F54" s="481">
        <v>0.004</v>
      </c>
      <c r="G54" s="482">
        <v>0.996</v>
      </c>
      <c r="H54" s="72"/>
    </row>
    <row r="55" spans="1:8" ht="13.5" customHeight="1">
      <c r="A55" s="388"/>
      <c r="B55" s="389"/>
      <c r="C55" s="390"/>
      <c r="D55" s="390"/>
      <c r="E55" s="391"/>
      <c r="F55" s="392"/>
      <c r="G55" s="393"/>
      <c r="H55" s="72"/>
    </row>
    <row r="56" spans="1:8" ht="13.5" customHeight="1">
      <c r="A56" s="404">
        <f>G48</f>
        <v>43956.89</v>
      </c>
      <c r="B56" s="404">
        <f>ROUND(A56*90%,2)</f>
        <v>39561.2</v>
      </c>
      <c r="C56" s="405">
        <f>ROUND(B56*C54,2)</f>
        <v>284.84</v>
      </c>
      <c r="D56" s="405">
        <f>ROUND(B56*D54,2)</f>
        <v>39276.36</v>
      </c>
      <c r="E56" s="404">
        <f>ROUND(A56*10%,2)</f>
        <v>4395.69</v>
      </c>
      <c r="F56" s="406">
        <f>ROUND(E56*F54,2)</f>
        <v>17.58</v>
      </c>
      <c r="G56" s="407">
        <f>ROUND(E56*G54,2)</f>
        <v>4378.11</v>
      </c>
      <c r="H56" s="72"/>
    </row>
    <row r="57" spans="1:8" ht="13.5" customHeight="1">
      <c r="A57" s="408"/>
      <c r="B57" s="409"/>
      <c r="C57" s="90"/>
      <c r="D57" s="90"/>
      <c r="E57" s="410"/>
      <c r="F57" s="91"/>
      <c r="G57" s="92"/>
      <c r="H57" s="72"/>
    </row>
    <row r="58" spans="1:8" ht="13.5" customHeight="1">
      <c r="A58" s="67"/>
      <c r="B58" s="68"/>
      <c r="C58" s="69"/>
      <c r="D58" s="69"/>
      <c r="E58" s="93"/>
      <c r="F58" s="71"/>
      <c r="G58" s="72"/>
      <c r="H58" s="72"/>
    </row>
    <row r="59" spans="1:8" ht="13.5" customHeight="1">
      <c r="A59" s="19" t="s">
        <v>274</v>
      </c>
      <c r="B59" s="94"/>
      <c r="C59" s="69"/>
      <c r="D59" s="69"/>
      <c r="E59" s="93"/>
      <c r="F59" s="71"/>
      <c r="G59" s="72"/>
      <c r="H59" s="72"/>
    </row>
    <row r="60" ht="8.25">
      <c r="F60" s="95"/>
    </row>
  </sheetData>
  <mergeCells count="3">
    <mergeCell ref="F3:G3"/>
    <mergeCell ref="B52:D52"/>
    <mergeCell ref="E52:G52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r:id="rId1"/>
  <headerFooter alignWithMargins="0">
    <oddHeader>&amp;L&amp;"Arial,Standard"Anlage 1 zur Gebührenbedarfsberechnung 2009 lt. BV ........ UA Straßenreinigung</oddHeader>
    <oddFooter>&amp;R&amp;8 25.09.2008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46">
      <selection activeCell="A48" sqref="A48:F48"/>
    </sheetView>
  </sheetViews>
  <sheetFormatPr defaultColWidth="11.421875" defaultRowHeight="12.75"/>
  <cols>
    <col min="1" max="1" width="10.7109375" style="200" customWidth="1"/>
    <col min="2" max="2" width="6.7109375" style="200" customWidth="1"/>
    <col min="3" max="5" width="16.7109375" style="200" customWidth="1"/>
    <col min="6" max="6" width="16.7109375" style="212" customWidth="1"/>
    <col min="7" max="7" width="15.57421875" style="200" customWidth="1"/>
    <col min="8" max="16384" width="10.00390625" style="200" customWidth="1"/>
  </cols>
  <sheetData>
    <row r="1" spans="1:2" ht="12.75">
      <c r="A1" s="242" t="s">
        <v>367</v>
      </c>
      <c r="B1" s="242"/>
    </row>
    <row r="2" ht="11.25">
      <c r="C2" s="231"/>
    </row>
    <row r="3" spans="1:6" ht="11.25">
      <c r="A3" s="225" t="s">
        <v>69</v>
      </c>
      <c r="B3" s="226" t="s">
        <v>369</v>
      </c>
      <c r="D3" s="227"/>
      <c r="E3" s="228"/>
      <c r="F3" s="411">
        <v>34200</v>
      </c>
    </row>
    <row r="4" spans="1:6" ht="11.25">
      <c r="A4" s="201"/>
      <c r="B4" s="204" t="s">
        <v>439</v>
      </c>
      <c r="D4" s="204"/>
      <c r="E4" s="213"/>
      <c r="F4" s="210"/>
    </row>
    <row r="5" spans="1:6" ht="11.25">
      <c r="A5" s="220" t="s">
        <v>248</v>
      </c>
      <c r="B5" s="221" t="s">
        <v>66</v>
      </c>
      <c r="D5" s="204"/>
      <c r="E5" s="213"/>
      <c r="F5" s="210">
        <v>4500</v>
      </c>
    </row>
    <row r="6" spans="1:6" ht="11.25">
      <c r="A6" s="220" t="s">
        <v>67</v>
      </c>
      <c r="B6" s="221" t="s">
        <v>68</v>
      </c>
      <c r="D6" s="204"/>
      <c r="E6" s="213"/>
      <c r="F6" s="210">
        <v>15000</v>
      </c>
    </row>
    <row r="7" spans="1:6" ht="11.25">
      <c r="A7" s="220" t="s">
        <v>69</v>
      </c>
      <c r="B7" s="221" t="s">
        <v>354</v>
      </c>
      <c r="D7" s="204"/>
      <c r="E7" s="213"/>
      <c r="F7" s="210">
        <v>300</v>
      </c>
    </row>
    <row r="8" spans="1:6" ht="11.25">
      <c r="A8" s="220" t="s">
        <v>71</v>
      </c>
      <c r="B8" s="221" t="s">
        <v>355</v>
      </c>
      <c r="D8" s="204"/>
      <c r="E8" s="213"/>
      <c r="F8" s="210">
        <v>600</v>
      </c>
    </row>
    <row r="9" spans="1:6" ht="11.25">
      <c r="A9" s="220" t="s">
        <v>72</v>
      </c>
      <c r="B9" s="221" t="s">
        <v>368</v>
      </c>
      <c r="D9" s="204"/>
      <c r="E9" s="213"/>
      <c r="F9" s="210">
        <v>18000</v>
      </c>
    </row>
    <row r="10" spans="1:6" ht="11.25">
      <c r="A10" s="201"/>
      <c r="B10" s="204" t="s">
        <v>471</v>
      </c>
      <c r="D10" s="204"/>
      <c r="E10" s="213"/>
      <c r="F10" s="210"/>
    </row>
    <row r="11" spans="1:6" ht="11.25">
      <c r="A11" s="220" t="s">
        <v>5</v>
      </c>
      <c r="B11" s="221" t="s">
        <v>356</v>
      </c>
      <c r="D11" s="204"/>
      <c r="E11" s="213"/>
      <c r="F11" s="210">
        <f>SUM(E16:E41)</f>
        <v>41108.20999999999</v>
      </c>
    </row>
    <row r="12" spans="1:6" ht="11.25">
      <c r="A12" s="220"/>
      <c r="B12" s="209"/>
      <c r="C12" s="221"/>
      <c r="D12" s="204"/>
      <c r="E12" s="213"/>
      <c r="F12" s="210"/>
    </row>
    <row r="13" spans="1:6" ht="16.5" customHeight="1">
      <c r="A13" s="310" t="s">
        <v>408</v>
      </c>
      <c r="B13" s="243"/>
      <c r="C13" s="232" t="s">
        <v>351</v>
      </c>
      <c r="D13" s="233" t="s">
        <v>352</v>
      </c>
      <c r="E13" s="234" t="s">
        <v>363</v>
      </c>
      <c r="F13" s="311"/>
    </row>
    <row r="14" spans="1:6" ht="11.25">
      <c r="A14" s="202" t="s">
        <v>357</v>
      </c>
      <c r="B14" s="203"/>
      <c r="C14" s="203"/>
      <c r="D14" s="211"/>
      <c r="E14" s="205"/>
      <c r="F14" s="311"/>
    </row>
    <row r="15" spans="1:6" ht="11.25">
      <c r="A15" s="208"/>
      <c r="E15" s="206"/>
      <c r="F15" s="311"/>
    </row>
    <row r="16" spans="1:6" ht="11.25">
      <c r="A16" s="201" t="s">
        <v>424</v>
      </c>
      <c r="B16" s="212"/>
      <c r="C16" s="483">
        <v>1303</v>
      </c>
      <c r="D16" s="484">
        <v>22.66</v>
      </c>
      <c r="E16" s="380">
        <f>ROUND(C16*D16,2)</f>
        <v>29525.98</v>
      </c>
      <c r="F16" s="311"/>
    </row>
    <row r="17" spans="1:6" ht="11.25">
      <c r="A17" s="201"/>
      <c r="B17" s="204" t="s">
        <v>15</v>
      </c>
      <c r="C17" s="200" t="s">
        <v>10</v>
      </c>
      <c r="D17" s="224">
        <v>0.1</v>
      </c>
      <c r="E17" s="380">
        <f>ROUND(E16*D17,2)</f>
        <v>2952.6</v>
      </c>
      <c r="F17" s="311"/>
    </row>
    <row r="18" spans="1:6" ht="11.25">
      <c r="A18" s="201"/>
      <c r="C18" s="204" t="s">
        <v>11</v>
      </c>
      <c r="D18" s="485">
        <v>0.15</v>
      </c>
      <c r="E18" s="380">
        <f>ROUND(E16*D18,2)</f>
        <v>4428.9</v>
      </c>
      <c r="F18" s="311"/>
    </row>
    <row r="19" spans="1:6" ht="11.25">
      <c r="A19" s="201"/>
      <c r="D19" s="213"/>
      <c r="E19" s="381"/>
      <c r="F19" s="311"/>
    </row>
    <row r="20" spans="1:6" ht="11.25">
      <c r="A20" s="202" t="s">
        <v>358</v>
      </c>
      <c r="B20" s="203"/>
      <c r="C20" s="203"/>
      <c r="D20" s="211"/>
      <c r="E20" s="205"/>
      <c r="F20" s="311"/>
    </row>
    <row r="21" spans="1:6" ht="11.25">
      <c r="A21" s="222"/>
      <c r="B21" s="207"/>
      <c r="C21" s="207"/>
      <c r="D21" s="223"/>
      <c r="E21" s="382"/>
      <c r="F21" s="311"/>
    </row>
    <row r="22" spans="1:6" ht="11.25">
      <c r="A22" s="201" t="s">
        <v>425</v>
      </c>
      <c r="B22" s="212"/>
      <c r="C22" s="483">
        <v>44</v>
      </c>
      <c r="D22" s="484">
        <v>23.5</v>
      </c>
      <c r="E22" s="380">
        <f>ROUND(C22*D22,2)</f>
        <v>1034</v>
      </c>
      <c r="F22" s="311"/>
    </row>
    <row r="23" spans="1:6" ht="11.25">
      <c r="A23" s="201"/>
      <c r="B23" s="204" t="s">
        <v>15</v>
      </c>
      <c r="C23" s="200" t="s">
        <v>10</v>
      </c>
      <c r="D23" s="224">
        <v>0.1</v>
      </c>
      <c r="E23" s="380">
        <f>ROUND(E22*D23,2)</f>
        <v>103.4</v>
      </c>
      <c r="F23" s="311"/>
    </row>
    <row r="24" spans="1:6" ht="11.25">
      <c r="A24" s="201"/>
      <c r="C24" s="204" t="s">
        <v>11</v>
      </c>
      <c r="D24" s="485">
        <v>0.15</v>
      </c>
      <c r="E24" s="380">
        <f>ROUND(E22*D24,2)</f>
        <v>155.1</v>
      </c>
      <c r="F24" s="311"/>
    </row>
    <row r="25" spans="1:6" ht="11.25">
      <c r="A25" s="201"/>
      <c r="D25" s="213"/>
      <c r="E25" s="381"/>
      <c r="F25" s="311"/>
    </row>
    <row r="26" spans="1:6" ht="11.25">
      <c r="A26" s="202" t="s">
        <v>359</v>
      </c>
      <c r="B26" s="203"/>
      <c r="C26" s="203"/>
      <c r="D26" s="211"/>
      <c r="E26" s="205"/>
      <c r="F26" s="311"/>
    </row>
    <row r="27" spans="1:6" ht="11.25">
      <c r="A27" s="222"/>
      <c r="B27" s="207"/>
      <c r="C27" s="207"/>
      <c r="D27" s="223"/>
      <c r="E27" s="382"/>
      <c r="F27" s="311"/>
    </row>
    <row r="28" spans="1:6" ht="11.25">
      <c r="A28" s="201"/>
      <c r="B28" s="200">
        <v>370</v>
      </c>
      <c r="C28" s="212" t="s">
        <v>78</v>
      </c>
      <c r="D28" s="484">
        <v>1.9</v>
      </c>
      <c r="E28" s="380">
        <f>B28*D28</f>
        <v>703</v>
      </c>
      <c r="F28" s="311"/>
    </row>
    <row r="29" spans="1:6" ht="11.25">
      <c r="A29" s="201"/>
      <c r="B29" s="204"/>
      <c r="D29" s="224"/>
      <c r="E29" s="380"/>
      <c r="F29" s="311"/>
    </row>
    <row r="30" spans="1:6" ht="11.25">
      <c r="A30" s="220" t="s">
        <v>360</v>
      </c>
      <c r="B30" s="204"/>
      <c r="D30" s="224"/>
      <c r="E30" s="380"/>
      <c r="F30" s="311"/>
    </row>
    <row r="31" spans="1:6" ht="11.25">
      <c r="A31" s="202" t="s">
        <v>361</v>
      </c>
      <c r="B31" s="203"/>
      <c r="C31" s="203"/>
      <c r="D31" s="211"/>
      <c r="E31" s="205"/>
      <c r="F31" s="311"/>
    </row>
    <row r="32" spans="1:6" ht="11.25">
      <c r="A32" s="208"/>
      <c r="E32" s="206"/>
      <c r="F32" s="311"/>
    </row>
    <row r="33" spans="1:6" ht="11.25">
      <c r="A33" s="201" t="s">
        <v>425</v>
      </c>
      <c r="B33" s="212"/>
      <c r="C33" s="483">
        <v>55</v>
      </c>
      <c r="D33" s="484">
        <v>23.5</v>
      </c>
      <c r="E33" s="380">
        <f>ROUND(C33*D33,2)</f>
        <v>1292.5</v>
      </c>
      <c r="F33" s="311"/>
    </row>
    <row r="34" spans="1:6" ht="11.25">
      <c r="A34" s="201"/>
      <c r="B34" s="204" t="s">
        <v>15</v>
      </c>
      <c r="C34" s="200" t="s">
        <v>10</v>
      </c>
      <c r="D34" s="224">
        <v>0.1</v>
      </c>
      <c r="E34" s="380">
        <f>ROUND(E33*D34,2)</f>
        <v>129.25</v>
      </c>
      <c r="F34" s="311"/>
    </row>
    <row r="35" spans="1:6" ht="11.25">
      <c r="A35" s="201"/>
      <c r="C35" s="204" t="s">
        <v>11</v>
      </c>
      <c r="D35" s="485">
        <v>0.15</v>
      </c>
      <c r="E35" s="380">
        <f>ROUND(E33*D35,2)</f>
        <v>193.88</v>
      </c>
      <c r="F35" s="311"/>
    </row>
    <row r="36" spans="1:6" ht="11.25">
      <c r="A36" s="201"/>
      <c r="D36" s="213"/>
      <c r="E36" s="381"/>
      <c r="F36" s="311"/>
    </row>
    <row r="37" spans="1:6" ht="11.25">
      <c r="A37" s="201"/>
      <c r="D37" s="213"/>
      <c r="E37" s="381"/>
      <c r="F37" s="311"/>
    </row>
    <row r="38" spans="1:6" ht="11.25">
      <c r="A38" s="202" t="s">
        <v>445</v>
      </c>
      <c r="B38" s="203"/>
      <c r="C38" s="203"/>
      <c r="D38" s="211"/>
      <c r="E38" s="205"/>
      <c r="F38" s="311"/>
    </row>
    <row r="39" spans="1:6" ht="11.25">
      <c r="A39" s="201"/>
      <c r="D39" s="213"/>
      <c r="E39" s="381"/>
      <c r="F39" s="311"/>
    </row>
    <row r="40" spans="1:6" ht="11.25">
      <c r="A40" s="486" t="s">
        <v>362</v>
      </c>
      <c r="C40" s="487">
        <v>55</v>
      </c>
      <c r="D40" s="484">
        <v>10.72</v>
      </c>
      <c r="E40" s="380">
        <f>ROUND(C40*D40,2)</f>
        <v>589.6</v>
      </c>
      <c r="F40" s="311"/>
    </row>
    <row r="41" spans="1:6" ht="11.25">
      <c r="A41" s="229"/>
      <c r="B41" s="230"/>
      <c r="C41" s="230"/>
      <c r="D41" s="231"/>
      <c r="E41" s="313"/>
      <c r="F41" s="315"/>
    </row>
    <row r="42" spans="1:6" ht="11.25">
      <c r="A42" s="229"/>
      <c r="B42" s="231"/>
      <c r="C42" s="230"/>
      <c r="D42" s="230"/>
      <c r="E42" s="312"/>
      <c r="F42" s="314"/>
    </row>
    <row r="43" spans="1:6" ht="21.75" customHeight="1">
      <c r="A43" s="214" t="s">
        <v>353</v>
      </c>
      <c r="B43" s="244"/>
      <c r="C43" s="215"/>
      <c r="D43" s="215"/>
      <c r="E43" s="216"/>
      <c r="F43" s="412">
        <f>SUM(F3:F11)</f>
        <v>113708.20999999999</v>
      </c>
    </row>
    <row r="44" ht="30.75" customHeight="1"/>
    <row r="45" spans="1:8" ht="12.75">
      <c r="A45" s="151" t="s">
        <v>163</v>
      </c>
      <c r="B45" s="245"/>
      <c r="C45" s="217"/>
      <c r="D45" s="217"/>
      <c r="E45" s="218"/>
      <c r="F45" s="219"/>
      <c r="H45" s="235"/>
    </row>
    <row r="46" spans="1:8" ht="33.75">
      <c r="A46" s="521" t="s">
        <v>164</v>
      </c>
      <c r="B46" s="522"/>
      <c r="C46" s="236" t="s">
        <v>364</v>
      </c>
      <c r="D46" s="236" t="s">
        <v>365</v>
      </c>
      <c r="E46" s="237" t="s">
        <v>366</v>
      </c>
      <c r="F46" s="238" t="s">
        <v>121</v>
      </c>
      <c r="H46" s="235"/>
    </row>
    <row r="47" spans="1:8" ht="12.75" customHeight="1">
      <c r="A47" s="523"/>
      <c r="B47" s="524"/>
      <c r="C47" s="239" t="s">
        <v>225</v>
      </c>
      <c r="D47" s="239" t="s">
        <v>227</v>
      </c>
      <c r="E47" s="240" t="s">
        <v>245</v>
      </c>
      <c r="F47" s="241" t="s">
        <v>246</v>
      </c>
      <c r="H47" s="235"/>
    </row>
    <row r="48" spans="1:6" ht="11.25">
      <c r="A48" s="525"/>
      <c r="B48" s="526"/>
      <c r="C48" s="85">
        <v>0.9068</v>
      </c>
      <c r="D48" s="85">
        <v>0.0111</v>
      </c>
      <c r="E48" s="481">
        <v>0.0431</v>
      </c>
      <c r="F48" s="482">
        <v>0.039</v>
      </c>
    </row>
    <row r="49" spans="1:6" ht="11.25">
      <c r="A49" s="527"/>
      <c r="B49" s="528"/>
      <c r="C49" s="87"/>
      <c r="D49" s="87"/>
      <c r="E49" s="88"/>
      <c r="F49" s="89"/>
    </row>
    <row r="50" spans="1:6" ht="11.25">
      <c r="A50" s="517">
        <f>F43</f>
        <v>113708.20999999999</v>
      </c>
      <c r="B50" s="518"/>
      <c r="C50" s="405">
        <f>ROUND(A50*C48,2)</f>
        <v>103110.6</v>
      </c>
      <c r="D50" s="405">
        <f>ROUND(A50*D48,2)</f>
        <v>1262.16</v>
      </c>
      <c r="E50" s="406">
        <f>ROUND(A50*E48,2)</f>
        <v>4900.82</v>
      </c>
      <c r="F50" s="407">
        <f>ROUND(A50*F48,2)</f>
        <v>4434.62</v>
      </c>
    </row>
    <row r="51" spans="1:6" ht="11.25">
      <c r="A51" s="519"/>
      <c r="B51" s="520"/>
      <c r="C51" s="90"/>
      <c r="D51" s="90"/>
      <c r="E51" s="91"/>
      <c r="F51" s="92"/>
    </row>
    <row r="52" spans="1:8" ht="11.25">
      <c r="A52" s="67"/>
      <c r="B52" s="67"/>
      <c r="C52" s="68"/>
      <c r="D52" s="69"/>
      <c r="E52" s="69"/>
      <c r="F52" s="93"/>
      <c r="G52" s="71"/>
      <c r="H52" s="72"/>
    </row>
    <row r="53" spans="1:8" ht="11.25">
      <c r="A53" s="19" t="s">
        <v>274</v>
      </c>
      <c r="B53" s="19"/>
      <c r="C53" s="94"/>
      <c r="D53" s="69"/>
      <c r="E53" s="69"/>
      <c r="F53" s="93"/>
      <c r="G53" s="71"/>
      <c r="H53" s="72"/>
    </row>
  </sheetData>
  <mergeCells count="6">
    <mergeCell ref="A50:B50"/>
    <mergeCell ref="A51:B51"/>
    <mergeCell ref="A46:B46"/>
    <mergeCell ref="A47:B47"/>
    <mergeCell ref="A48:B48"/>
    <mergeCell ref="A49:B49"/>
  </mergeCells>
  <printOptions/>
  <pageMargins left="0.7874015748031497" right="0.7874015748031497" top="1.1811023622047245" bottom="0.5905511811023623" header="0.7086614173228347" footer="0.5118110236220472"/>
  <pageSetup horizontalDpi="1200" verticalDpi="1200" orientation="portrait" paperSize="9" r:id="rId1"/>
  <headerFooter alignWithMargins="0">
    <oddHeader>&amp;LAnlage 2 zur Gebührenbedarfsberechnung 2009 lt. BV ........ UA Straßenreinigung</oddHeader>
    <oddFooter>&amp;R&amp;8 25.09.2008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H39" sqref="H39"/>
    </sheetView>
  </sheetViews>
  <sheetFormatPr defaultColWidth="11.421875" defaultRowHeight="12.75"/>
  <cols>
    <col min="1" max="1" width="12.7109375" style="2" customWidth="1"/>
    <col min="2" max="7" width="12.7109375" style="1" customWidth="1"/>
    <col min="8" max="16384" width="10.00390625" style="1" customWidth="1"/>
  </cols>
  <sheetData>
    <row r="1" ht="15" customHeight="1">
      <c r="A1" s="96" t="s">
        <v>171</v>
      </c>
    </row>
    <row r="2" spans="1:5" ht="15" customHeight="1">
      <c r="A2" s="96" t="s">
        <v>172</v>
      </c>
      <c r="E2" s="8"/>
    </row>
    <row r="3" spans="1:5" ht="15" customHeight="1">
      <c r="A3" s="97" t="s">
        <v>173</v>
      </c>
      <c r="E3" s="8"/>
    </row>
    <row r="4" ht="9.75" customHeight="1"/>
    <row r="5" spans="1:7" ht="12.75" customHeight="1">
      <c r="A5" s="25" t="s">
        <v>174</v>
      </c>
      <c r="B5" s="513" t="s">
        <v>175</v>
      </c>
      <c r="C5" s="535"/>
      <c r="D5" s="514"/>
      <c r="E5" s="25" t="s">
        <v>176</v>
      </c>
      <c r="F5" s="98" t="s">
        <v>57</v>
      </c>
      <c r="G5" s="99" t="s">
        <v>60</v>
      </c>
    </row>
    <row r="6" spans="1:7" ht="12.75" customHeight="1">
      <c r="A6" s="30" t="s">
        <v>177</v>
      </c>
      <c r="B6" s="100"/>
      <c r="C6" s="18"/>
      <c r="D6" s="101"/>
      <c r="E6" s="30" t="s">
        <v>178</v>
      </c>
      <c r="F6" s="30" t="s">
        <v>179</v>
      </c>
      <c r="G6" s="41" t="s">
        <v>180</v>
      </c>
    </row>
    <row r="7" spans="1:7" ht="12.75" customHeight="1">
      <c r="A7" s="30"/>
      <c r="B7" s="58"/>
      <c r="C7" s="14"/>
      <c r="D7" s="63"/>
      <c r="E7" s="102"/>
      <c r="F7" s="30" t="s">
        <v>181</v>
      </c>
      <c r="G7" s="41" t="s">
        <v>181</v>
      </c>
    </row>
    <row r="8" spans="1:7" ht="12.75" customHeight="1">
      <c r="A8" s="30"/>
      <c r="B8" s="58"/>
      <c r="C8" s="14"/>
      <c r="D8" s="63"/>
      <c r="E8" s="102"/>
      <c r="F8" s="102"/>
      <c r="G8" s="41" t="s">
        <v>182</v>
      </c>
    </row>
    <row r="9" spans="1:7" ht="12.75" customHeight="1">
      <c r="A9" s="30"/>
      <c r="B9" s="58"/>
      <c r="C9" s="14"/>
      <c r="D9" s="63"/>
      <c r="E9" s="102"/>
      <c r="F9" s="103" t="s">
        <v>138</v>
      </c>
      <c r="G9" s="30" t="s">
        <v>138</v>
      </c>
    </row>
    <row r="10" spans="1:7" s="107" customFormat="1" ht="12.75" customHeight="1">
      <c r="A10" s="104"/>
      <c r="B10" s="65" t="s">
        <v>183</v>
      </c>
      <c r="C10" s="105"/>
      <c r="D10" s="106"/>
      <c r="E10" s="104" t="s">
        <v>184</v>
      </c>
      <c r="F10" s="104"/>
      <c r="G10" s="104"/>
    </row>
    <row r="11" spans="1:9" ht="24" customHeight="1">
      <c r="A11" s="108" t="s">
        <v>185</v>
      </c>
      <c r="B11" s="536" t="s">
        <v>186</v>
      </c>
      <c r="C11" s="537"/>
      <c r="D11" s="538"/>
      <c r="E11" s="108" t="s">
        <v>187</v>
      </c>
      <c r="F11" s="488">
        <v>0</v>
      </c>
      <c r="G11" s="488">
        <v>0</v>
      </c>
      <c r="I11" s="109"/>
    </row>
    <row r="12" spans="1:7" ht="16.5" customHeight="1">
      <c r="A12" s="110" t="s">
        <v>188</v>
      </c>
      <c r="B12" s="529" t="s">
        <v>189</v>
      </c>
      <c r="C12" s="530"/>
      <c r="D12" s="531"/>
      <c r="E12" s="110" t="s">
        <v>187</v>
      </c>
      <c r="F12" s="489">
        <v>0</v>
      </c>
      <c r="G12" s="489">
        <v>0</v>
      </c>
    </row>
    <row r="13" spans="1:7" ht="12" customHeight="1">
      <c r="A13" s="110" t="s">
        <v>190</v>
      </c>
      <c r="B13" s="529" t="s">
        <v>191</v>
      </c>
      <c r="C13" s="530"/>
      <c r="D13" s="531"/>
      <c r="E13" s="110" t="s">
        <v>187</v>
      </c>
      <c r="F13" s="489">
        <v>0</v>
      </c>
      <c r="G13" s="489">
        <f>0/2*4.5%</f>
        <v>0</v>
      </c>
    </row>
    <row r="14" spans="1:7" ht="12" customHeight="1">
      <c r="A14" s="110" t="s">
        <v>192</v>
      </c>
      <c r="B14" s="529" t="s">
        <v>193</v>
      </c>
      <c r="C14" s="530"/>
      <c r="D14" s="531"/>
      <c r="E14" s="110" t="s">
        <v>187</v>
      </c>
      <c r="F14" s="489">
        <v>0</v>
      </c>
      <c r="G14" s="489">
        <v>0</v>
      </c>
    </row>
    <row r="15" spans="1:7" ht="12" customHeight="1">
      <c r="A15" s="110" t="s">
        <v>194</v>
      </c>
      <c r="B15" s="529" t="s">
        <v>195</v>
      </c>
      <c r="C15" s="530"/>
      <c r="D15" s="531"/>
      <c r="E15" s="110" t="s">
        <v>187</v>
      </c>
      <c r="F15" s="489">
        <v>0</v>
      </c>
      <c r="G15" s="489">
        <v>0</v>
      </c>
    </row>
    <row r="16" spans="1:7" ht="12" customHeight="1">
      <c r="A16" s="110" t="s">
        <v>196</v>
      </c>
      <c r="B16" s="529" t="s">
        <v>197</v>
      </c>
      <c r="C16" s="530"/>
      <c r="D16" s="531"/>
      <c r="E16" s="110" t="s">
        <v>187</v>
      </c>
      <c r="F16" s="489">
        <v>0</v>
      </c>
      <c r="G16" s="489">
        <v>0</v>
      </c>
    </row>
    <row r="17" spans="1:7" ht="24" customHeight="1">
      <c r="A17" s="110" t="s">
        <v>198</v>
      </c>
      <c r="B17" s="532" t="s">
        <v>199</v>
      </c>
      <c r="C17" s="533"/>
      <c r="D17" s="534"/>
      <c r="E17" s="110" t="s">
        <v>187</v>
      </c>
      <c r="F17" s="489">
        <v>0</v>
      </c>
      <c r="G17" s="489">
        <v>0</v>
      </c>
    </row>
    <row r="18" spans="1:7" ht="12" customHeight="1">
      <c r="A18" s="110" t="s">
        <v>200</v>
      </c>
      <c r="B18" s="529" t="s">
        <v>201</v>
      </c>
      <c r="C18" s="530"/>
      <c r="D18" s="531"/>
      <c r="E18" s="110" t="s">
        <v>187</v>
      </c>
      <c r="F18" s="489">
        <v>0</v>
      </c>
      <c r="G18" s="489">
        <v>0</v>
      </c>
    </row>
    <row r="19" spans="1:7" ht="24.75" customHeight="1">
      <c r="A19" s="110" t="s">
        <v>202</v>
      </c>
      <c r="B19" s="532" t="s">
        <v>203</v>
      </c>
      <c r="C19" s="533"/>
      <c r="D19" s="534"/>
      <c r="E19" s="110" t="s">
        <v>187</v>
      </c>
      <c r="F19" s="489">
        <v>0</v>
      </c>
      <c r="G19" s="489">
        <v>0</v>
      </c>
    </row>
    <row r="20" spans="1:10" ht="12.75" customHeight="1">
      <c r="A20" s="110" t="s">
        <v>204</v>
      </c>
      <c r="B20" s="529" t="s">
        <v>205</v>
      </c>
      <c r="C20" s="530"/>
      <c r="D20" s="531"/>
      <c r="E20" s="110" t="s">
        <v>187</v>
      </c>
      <c r="F20" s="489">
        <v>0</v>
      </c>
      <c r="G20" s="489">
        <v>0</v>
      </c>
      <c r="H20" s="111"/>
      <c r="I20" s="111"/>
      <c r="J20" s="111"/>
    </row>
    <row r="21" spans="1:10" ht="24" customHeight="1">
      <c r="A21" s="110" t="s">
        <v>206</v>
      </c>
      <c r="B21" s="532" t="s">
        <v>207</v>
      </c>
      <c r="C21" s="533"/>
      <c r="D21" s="534"/>
      <c r="E21" s="110" t="s">
        <v>187</v>
      </c>
      <c r="F21" s="489">
        <v>0</v>
      </c>
      <c r="G21" s="489">
        <v>0</v>
      </c>
      <c r="H21" s="111"/>
      <c r="I21" s="111"/>
      <c r="J21" s="111"/>
    </row>
    <row r="22" spans="1:10" ht="12" customHeight="1">
      <c r="A22" s="110" t="s">
        <v>208</v>
      </c>
      <c r="B22" s="529" t="s">
        <v>209</v>
      </c>
      <c r="C22" s="530"/>
      <c r="D22" s="531"/>
      <c r="E22" s="110" t="s">
        <v>187</v>
      </c>
      <c r="F22" s="489">
        <v>1550.71</v>
      </c>
      <c r="G22" s="489">
        <f>ROUND(18620.74/2*4.5%,2)</f>
        <v>418.97</v>
      </c>
      <c r="H22" s="111"/>
      <c r="I22" s="111"/>
      <c r="J22" s="111"/>
    </row>
    <row r="23" spans="1:10" ht="12" customHeight="1">
      <c r="A23" s="110" t="s">
        <v>210</v>
      </c>
      <c r="B23" s="529" t="s">
        <v>211</v>
      </c>
      <c r="C23" s="530"/>
      <c r="D23" s="531"/>
      <c r="E23" s="110" t="s">
        <v>187</v>
      </c>
      <c r="F23" s="489">
        <v>483.07</v>
      </c>
      <c r="G23" s="489">
        <f>ROUND(5796.83/2*4.5%,2)</f>
        <v>130.43</v>
      </c>
      <c r="H23" s="111"/>
      <c r="I23" s="111"/>
      <c r="J23" s="111"/>
    </row>
    <row r="24" spans="1:7" s="111" customFormat="1" ht="12" customHeight="1">
      <c r="A24" s="110" t="s">
        <v>212</v>
      </c>
      <c r="B24" s="529" t="s">
        <v>209</v>
      </c>
      <c r="C24" s="530"/>
      <c r="D24" s="531"/>
      <c r="E24" s="110" t="s">
        <v>187</v>
      </c>
      <c r="F24" s="489">
        <v>1140.45</v>
      </c>
      <c r="G24" s="489">
        <f>ROUND(13685.37/2*4.5%,2)</f>
        <v>307.92</v>
      </c>
    </row>
    <row r="25" spans="1:7" ht="12.75">
      <c r="A25" s="110" t="s">
        <v>213</v>
      </c>
      <c r="B25" s="539" t="s">
        <v>214</v>
      </c>
      <c r="C25" s="540"/>
      <c r="D25" s="541"/>
      <c r="E25" s="110" t="s">
        <v>187</v>
      </c>
      <c r="F25" s="489">
        <v>172</v>
      </c>
      <c r="G25" s="489">
        <f>ROUND(2063.98/2*4.5%,2)</f>
        <v>46.44</v>
      </c>
    </row>
    <row r="26" spans="1:7" ht="12" customHeight="1">
      <c r="A26" s="162"/>
      <c r="B26" s="163" t="s">
        <v>162</v>
      </c>
      <c r="C26" s="164"/>
      <c r="D26" s="165"/>
      <c r="E26" s="166"/>
      <c r="F26" s="490">
        <f>SUM(F11:F25)</f>
        <v>3346.23</v>
      </c>
      <c r="G26" s="490">
        <f>SUM(G11:G25)</f>
        <v>903.7600000000002</v>
      </c>
    </row>
    <row r="27" spans="1:7" ht="13.5" customHeight="1">
      <c r="A27" s="272"/>
      <c r="B27" s="11"/>
      <c r="C27" s="11"/>
      <c r="D27" s="11"/>
      <c r="E27" s="11"/>
      <c r="F27" s="11"/>
      <c r="G27" s="11"/>
    </row>
    <row r="28" spans="6:7" ht="19.5" customHeight="1">
      <c r="F28" s="11"/>
      <c r="G28" s="11"/>
    </row>
    <row r="29" spans="1:9" ht="13.5" customHeight="1">
      <c r="A29" s="73" t="s">
        <v>163</v>
      </c>
      <c r="B29" s="74"/>
      <c r="C29" s="75"/>
      <c r="D29" s="75"/>
      <c r="E29" s="74"/>
      <c r="F29" s="74"/>
      <c r="G29" s="112"/>
      <c r="H29" s="71"/>
      <c r="I29" s="72"/>
    </row>
    <row r="30" spans="1:9" ht="12.75">
      <c r="A30" s="76"/>
      <c r="B30" s="515" t="s">
        <v>215</v>
      </c>
      <c r="C30" s="515"/>
      <c r="D30" s="515"/>
      <c r="E30" s="113"/>
      <c r="F30" s="114" t="s">
        <v>216</v>
      </c>
      <c r="G30" s="115"/>
      <c r="H30" s="116"/>
      <c r="I30" s="116"/>
    </row>
    <row r="31" spans="1:9" ht="12.75">
      <c r="A31" s="77"/>
      <c r="B31" s="78" t="s">
        <v>167</v>
      </c>
      <c r="C31" s="79" t="s">
        <v>168</v>
      </c>
      <c r="D31" s="79" t="s">
        <v>169</v>
      </c>
      <c r="E31" s="78" t="s">
        <v>167</v>
      </c>
      <c r="F31" s="384" t="s">
        <v>432</v>
      </c>
      <c r="G31" s="385" t="s">
        <v>431</v>
      </c>
      <c r="H31" s="117"/>
      <c r="I31" s="118"/>
    </row>
    <row r="32" spans="1:9" ht="12.75">
      <c r="A32" s="83"/>
      <c r="B32" s="84"/>
      <c r="C32" s="85">
        <v>0.0072</v>
      </c>
      <c r="D32" s="85">
        <v>0.9928</v>
      </c>
      <c r="E32" s="84"/>
      <c r="F32" s="85"/>
      <c r="G32" s="85">
        <v>1</v>
      </c>
      <c r="H32" s="119"/>
      <c r="I32" s="120"/>
    </row>
    <row r="33" spans="1:9" ht="12.75">
      <c r="A33" s="167" t="s">
        <v>57</v>
      </c>
      <c r="B33" s="121"/>
      <c r="C33" s="122"/>
      <c r="D33" s="122"/>
      <c r="E33" s="76"/>
      <c r="F33" s="123"/>
      <c r="G33" s="123"/>
      <c r="H33" s="119"/>
      <c r="I33" s="120"/>
    </row>
    <row r="34" spans="1:9" ht="24" customHeight="1">
      <c r="A34" s="364">
        <f>F26</f>
        <v>3346.23</v>
      </c>
      <c r="B34" s="365">
        <v>0</v>
      </c>
      <c r="C34" s="366">
        <v>0</v>
      </c>
      <c r="D34" s="366">
        <v>0</v>
      </c>
      <c r="E34" s="491">
        <f>F26</f>
        <v>3346.23</v>
      </c>
      <c r="F34" s="369">
        <f>ROUND(E34*F32,2)</f>
        <v>0</v>
      </c>
      <c r="G34" s="369">
        <f>ROUND(E34*G32,2)</f>
        <v>3346.23</v>
      </c>
      <c r="H34" s="124"/>
      <c r="I34" s="125"/>
    </row>
    <row r="35" spans="1:9" ht="12.75" customHeight="1">
      <c r="A35" s="167" t="s">
        <v>60</v>
      </c>
      <c r="B35" s="367"/>
      <c r="C35" s="368"/>
      <c r="D35" s="368"/>
      <c r="E35" s="370"/>
      <c r="F35" s="371"/>
      <c r="G35" s="371"/>
      <c r="H35" s="124"/>
      <c r="I35" s="125"/>
    </row>
    <row r="36" spans="1:9" ht="24" customHeight="1">
      <c r="A36" s="364">
        <f>G26</f>
        <v>903.7600000000002</v>
      </c>
      <c r="B36" s="365">
        <v>0</v>
      </c>
      <c r="C36" s="366">
        <f>ROUND(B36*C32,2)</f>
        <v>0</v>
      </c>
      <c r="D36" s="366">
        <f>ROUND(B36*D32,2)</f>
        <v>0</v>
      </c>
      <c r="E36" s="491">
        <f>G26</f>
        <v>903.7600000000002</v>
      </c>
      <c r="F36" s="369">
        <f>ROUND(E36*F32,2)</f>
        <v>0</v>
      </c>
      <c r="G36" s="369">
        <f>ROUND(E36*G32,2)</f>
        <v>903.76</v>
      </c>
      <c r="H36" s="124"/>
      <c r="I36" s="125"/>
    </row>
    <row r="37" spans="1:7" ht="12.75">
      <c r="A37" s="126"/>
      <c r="B37" s="127"/>
      <c r="C37" s="128"/>
      <c r="D37" s="128"/>
      <c r="F37" s="11"/>
      <c r="G37" s="11"/>
    </row>
    <row r="38" spans="1:7" ht="12.75">
      <c r="A38" s="19" t="s">
        <v>274</v>
      </c>
      <c r="F38" s="11"/>
      <c r="G38" s="11"/>
    </row>
    <row r="39" spans="1:7" ht="12.75">
      <c r="A39" s="19"/>
      <c r="F39" s="11"/>
      <c r="G39" s="11"/>
    </row>
    <row r="40" spans="6:7" ht="12.75">
      <c r="F40" s="11"/>
      <c r="G40" s="11"/>
    </row>
  </sheetData>
  <mergeCells count="17">
    <mergeCell ref="B30:D30"/>
    <mergeCell ref="B14:D14"/>
    <mergeCell ref="B21:D21"/>
    <mergeCell ref="B22:D22"/>
    <mergeCell ref="B15:D15"/>
    <mergeCell ref="B16:D16"/>
    <mergeCell ref="B23:D23"/>
    <mergeCell ref="B24:D24"/>
    <mergeCell ref="B25:D25"/>
    <mergeCell ref="B17:D17"/>
    <mergeCell ref="B18:D18"/>
    <mergeCell ref="B19:D19"/>
    <mergeCell ref="B20:D20"/>
    <mergeCell ref="B5:D5"/>
    <mergeCell ref="B11:D11"/>
    <mergeCell ref="B12:D12"/>
    <mergeCell ref="B13:D13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r:id="rId1"/>
  <headerFooter alignWithMargins="0">
    <oddHeader>&amp;L&amp;"Arial,Standard"Anlage 3  zur Gebührenbedarfsberechnung 2009 lt. BV ......... UA Straßenreinigung</oddHeader>
    <oddFooter>&amp;R&amp;"Arial,Standard"&amp;8 25.09.2008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A29" sqref="A29:F38"/>
    </sheetView>
  </sheetViews>
  <sheetFormatPr defaultColWidth="11.421875" defaultRowHeight="12.75"/>
  <cols>
    <col min="1" max="7" width="12.7109375" style="1" customWidth="1"/>
    <col min="8" max="8" width="6.7109375" style="1" customWidth="1"/>
    <col min="9" max="9" width="10.00390625" style="1" customWidth="1"/>
    <col min="10" max="10" width="4.00390625" style="1" customWidth="1"/>
    <col min="11" max="11" width="24.00390625" style="1" customWidth="1"/>
    <col min="12" max="12" width="4.00390625" style="1" customWidth="1"/>
    <col min="13" max="16384" width="10.00390625" style="1" customWidth="1"/>
  </cols>
  <sheetData>
    <row r="1" spans="1:7" ht="12.75">
      <c r="A1" s="161" t="s">
        <v>217</v>
      </c>
      <c r="B1" s="159"/>
      <c r="C1" s="159"/>
      <c r="D1" s="159"/>
      <c r="E1" s="159"/>
      <c r="F1" s="159"/>
      <c r="G1" s="160"/>
    </row>
    <row r="2" spans="1:7" ht="30" customHeight="1">
      <c r="A2" s="353"/>
      <c r="B2" s="130"/>
      <c r="C2" s="130"/>
      <c r="D2" s="130"/>
      <c r="E2" s="130"/>
      <c r="F2" s="130"/>
      <c r="G2" s="130"/>
    </row>
    <row r="3" spans="1:7" ht="12.75">
      <c r="A3" s="157" t="s">
        <v>218</v>
      </c>
      <c r="B3" s="354"/>
      <c r="C3" s="354"/>
      <c r="D3" s="354"/>
      <c r="E3" s="354"/>
      <c r="F3" s="354"/>
      <c r="G3" s="354"/>
    </row>
    <row r="4" spans="1:7" ht="12.75">
      <c r="A4" s="353"/>
      <c r="B4" s="130"/>
      <c r="C4" s="130"/>
      <c r="D4" s="130"/>
      <c r="E4" s="130"/>
      <c r="F4" s="130"/>
      <c r="G4" s="130"/>
    </row>
    <row r="5" spans="1:7" ht="12.75">
      <c r="A5" s="11" t="s">
        <v>219</v>
      </c>
      <c r="B5" s="130"/>
      <c r="C5" s="355">
        <v>0.9</v>
      </c>
      <c r="D5" s="130"/>
      <c r="E5" s="130"/>
      <c r="F5" s="130"/>
      <c r="G5" s="130"/>
    </row>
    <row r="6" spans="1:7" ht="12.75">
      <c r="A6" s="11" t="s">
        <v>220</v>
      </c>
      <c r="B6" s="130"/>
      <c r="C6" s="355">
        <v>0.1</v>
      </c>
      <c r="D6" s="130"/>
      <c r="E6" s="130"/>
      <c r="F6" s="130"/>
      <c r="G6" s="130"/>
    </row>
    <row r="7" spans="1:7" ht="30" customHeight="1">
      <c r="A7" s="353"/>
      <c r="B7" s="130"/>
      <c r="C7" s="130"/>
      <c r="D7" s="130"/>
      <c r="E7" s="130"/>
      <c r="F7" s="130"/>
      <c r="G7" s="130"/>
    </row>
    <row r="8" spans="1:7" ht="12.75">
      <c r="A8" s="157" t="s">
        <v>221</v>
      </c>
      <c r="B8" s="354"/>
      <c r="C8" s="354"/>
      <c r="D8" s="354"/>
      <c r="E8" s="354"/>
      <c r="F8" s="354"/>
      <c r="G8" s="354"/>
    </row>
    <row r="9" spans="1:7" ht="12.75">
      <c r="A9" s="130"/>
      <c r="B9" s="130"/>
      <c r="C9" s="130"/>
      <c r="D9" s="130"/>
      <c r="E9" s="130"/>
      <c r="F9" s="130"/>
      <c r="G9" s="130"/>
    </row>
    <row r="10" spans="1:7" ht="15" customHeight="1">
      <c r="A10" s="129"/>
      <c r="B10" s="542" t="s">
        <v>222</v>
      </c>
      <c r="C10" s="543"/>
      <c r="D10" s="544"/>
      <c r="E10" s="545" t="s">
        <v>223</v>
      </c>
      <c r="F10" s="546"/>
      <c r="G10" s="547"/>
    </row>
    <row r="11" spans="1:7" ht="15" customHeight="1">
      <c r="A11" s="413"/>
      <c r="B11" s="414" t="s">
        <v>167</v>
      </c>
      <c r="C11" s="415" t="s">
        <v>168</v>
      </c>
      <c r="D11" s="415" t="s">
        <v>169</v>
      </c>
      <c r="E11" s="414" t="s">
        <v>167</v>
      </c>
      <c r="F11" s="415" t="s">
        <v>168</v>
      </c>
      <c r="G11" s="415" t="s">
        <v>170</v>
      </c>
    </row>
    <row r="12" spans="1:7" ht="15" customHeight="1">
      <c r="A12" s="416"/>
      <c r="B12" s="417"/>
      <c r="C12" s="418" t="s">
        <v>224</v>
      </c>
      <c r="D12" s="418" t="s">
        <v>225</v>
      </c>
      <c r="E12" s="414"/>
      <c r="F12" s="418" t="s">
        <v>226</v>
      </c>
      <c r="G12" s="418" t="s">
        <v>227</v>
      </c>
    </row>
    <row r="13" spans="1:7" ht="12.75">
      <c r="A13" s="419"/>
      <c r="B13" s="129"/>
      <c r="C13" s="420"/>
      <c r="D13" s="420"/>
      <c r="E13" s="129"/>
      <c r="F13" s="420"/>
      <c r="G13" s="420"/>
    </row>
    <row r="14" spans="1:7" ht="12.75">
      <c r="A14" s="421" t="s">
        <v>43</v>
      </c>
      <c r="B14" s="422">
        <f>SUM(C14+D16)</f>
        <v>90984</v>
      </c>
      <c r="C14" s="423">
        <v>654</v>
      </c>
      <c r="D14" s="424">
        <v>50583</v>
      </c>
      <c r="E14" s="422">
        <f>F14+G17</f>
        <v>163282</v>
      </c>
      <c r="F14" s="423">
        <v>654</v>
      </c>
      <c r="G14" s="424">
        <v>50583</v>
      </c>
    </row>
    <row r="15" spans="1:7" ht="12.75">
      <c r="A15" s="421"/>
      <c r="B15" s="422"/>
      <c r="C15" s="425"/>
      <c r="D15" s="492">
        <v>39747</v>
      </c>
      <c r="E15" s="422"/>
      <c r="F15" s="423"/>
      <c r="G15" s="424">
        <v>39747</v>
      </c>
    </row>
    <row r="16" spans="1:7" ht="12.75">
      <c r="A16" s="421"/>
      <c r="B16" s="422"/>
      <c r="C16" s="424"/>
      <c r="D16" s="423">
        <f>SUM(D14:D15)</f>
        <v>90330</v>
      </c>
      <c r="E16" s="422"/>
      <c r="F16" s="423"/>
      <c r="G16" s="492">
        <v>72298</v>
      </c>
    </row>
    <row r="17" spans="1:7" ht="13.5" customHeight="1">
      <c r="A17" s="426"/>
      <c r="B17" s="427"/>
      <c r="C17" s="428"/>
      <c r="D17" s="428"/>
      <c r="E17" s="427"/>
      <c r="F17" s="429"/>
      <c r="G17" s="493">
        <f>SUM(G14:G16)</f>
        <v>162628</v>
      </c>
    </row>
    <row r="18" spans="1:7" ht="21" customHeight="1">
      <c r="A18" s="430" t="s">
        <v>16</v>
      </c>
      <c r="B18" s="431">
        <v>1</v>
      </c>
      <c r="C18" s="432">
        <f>C14/B14</f>
        <v>0.007188077024531786</v>
      </c>
      <c r="D18" s="432">
        <f>D16/B14</f>
        <v>0.9928119229754682</v>
      </c>
      <c r="E18" s="431">
        <v>1</v>
      </c>
      <c r="F18" s="432">
        <f>F14/E14</f>
        <v>0.004005340453938585</v>
      </c>
      <c r="G18" s="432">
        <f>G17/E14</f>
        <v>0.9959946595460614</v>
      </c>
    </row>
    <row r="19" spans="1:7" ht="12.75">
      <c r="A19" s="130"/>
      <c r="B19" s="130"/>
      <c r="C19" s="130"/>
      <c r="D19" s="130"/>
      <c r="E19" s="130"/>
      <c r="F19" s="130"/>
      <c r="G19" s="130"/>
    </row>
    <row r="20" spans="1:7" ht="12.75">
      <c r="A20" s="130" t="s">
        <v>228</v>
      </c>
      <c r="B20" s="130"/>
      <c r="C20" s="130"/>
      <c r="D20" s="130"/>
      <c r="E20" s="130"/>
      <c r="F20" s="130"/>
      <c r="G20" s="130"/>
    </row>
    <row r="21" spans="1:7" ht="12.75">
      <c r="A21" s="130" t="s">
        <v>47</v>
      </c>
      <c r="B21" s="130" t="s">
        <v>229</v>
      </c>
      <c r="C21" s="130"/>
      <c r="D21" s="130"/>
      <c r="E21" s="130"/>
      <c r="F21" s="131" t="s">
        <v>230</v>
      </c>
      <c r="G21" s="130"/>
    </row>
    <row r="22" spans="1:7" ht="12.75">
      <c r="A22" s="130" t="s">
        <v>49</v>
      </c>
      <c r="B22" s="130" t="s">
        <v>231</v>
      </c>
      <c r="C22" s="130"/>
      <c r="D22" s="130"/>
      <c r="E22" s="130"/>
      <c r="F22" s="131" t="s">
        <v>230</v>
      </c>
      <c r="G22" s="130"/>
    </row>
    <row r="23" spans="1:7" ht="12.75">
      <c r="A23" s="130" t="s">
        <v>5</v>
      </c>
      <c r="B23" s="130" t="s">
        <v>232</v>
      </c>
      <c r="C23" s="130"/>
      <c r="D23" s="130"/>
      <c r="E23" s="130"/>
      <c r="F23" s="131" t="s">
        <v>233</v>
      </c>
      <c r="G23" s="130"/>
    </row>
    <row r="24" spans="1:11" ht="12.75">
      <c r="A24" s="130"/>
      <c r="B24" s="130" t="s">
        <v>234</v>
      </c>
      <c r="C24" s="130"/>
      <c r="D24" s="130"/>
      <c r="E24" s="130"/>
      <c r="F24" s="131" t="s">
        <v>233</v>
      </c>
      <c r="G24" s="130"/>
      <c r="K24" s="2"/>
    </row>
    <row r="25" spans="1:11" ht="30" customHeight="1">
      <c r="A25" s="130"/>
      <c r="B25" s="130"/>
      <c r="C25" s="130"/>
      <c r="D25" s="130"/>
      <c r="E25" s="130"/>
      <c r="F25" s="131"/>
      <c r="G25" s="130"/>
      <c r="K25" s="2"/>
    </row>
    <row r="26" spans="1:7" ht="12.75">
      <c r="A26" s="157" t="s">
        <v>235</v>
      </c>
      <c r="B26" s="354"/>
      <c r="C26" s="354"/>
      <c r="D26" s="354"/>
      <c r="E26" s="354"/>
      <c r="F26" s="354"/>
      <c r="G26" s="354"/>
    </row>
    <row r="27" spans="1:7" ht="12.75">
      <c r="A27" s="8"/>
      <c r="B27" s="130"/>
      <c r="C27" s="130"/>
      <c r="D27" s="130"/>
      <c r="E27" s="130"/>
      <c r="F27" s="130"/>
      <c r="G27" s="130"/>
    </row>
    <row r="28" spans="1:7" ht="12.75">
      <c r="A28" s="132"/>
      <c r="B28" s="356"/>
      <c r="C28" s="356"/>
      <c r="D28" s="356"/>
      <c r="E28" s="134" t="s">
        <v>236</v>
      </c>
      <c r="F28" s="357"/>
      <c r="G28" s="358"/>
    </row>
    <row r="29" spans="1:7" ht="12.75">
      <c r="A29" s="289" t="s">
        <v>237</v>
      </c>
      <c r="B29" s="260"/>
      <c r="C29" s="260"/>
      <c r="D29" s="260"/>
      <c r="E29" s="494">
        <v>2016</v>
      </c>
      <c r="F29" s="433"/>
      <c r="G29" s="434"/>
    </row>
    <row r="30" spans="1:7" ht="12.75">
      <c r="A30" s="267" t="s">
        <v>238</v>
      </c>
      <c r="B30" s="11"/>
      <c r="C30" s="11"/>
      <c r="D30" s="11"/>
      <c r="E30" s="495">
        <v>160</v>
      </c>
      <c r="F30" s="434"/>
      <c r="G30" s="434"/>
    </row>
    <row r="31" spans="1:7" ht="12.75">
      <c r="A31" s="267" t="s">
        <v>239</v>
      </c>
      <c r="B31" s="11"/>
      <c r="C31" s="11"/>
      <c r="D31" s="11"/>
      <c r="E31" s="496">
        <v>25</v>
      </c>
      <c r="F31" s="434"/>
      <c r="G31" s="434"/>
    </row>
    <row r="32" spans="1:7" ht="12.75">
      <c r="A32" s="275" t="s">
        <v>240</v>
      </c>
      <c r="B32" s="11"/>
      <c r="C32" s="11"/>
      <c r="D32" s="11"/>
      <c r="E32" s="495">
        <v>90</v>
      </c>
      <c r="F32" s="435"/>
      <c r="G32" s="434"/>
    </row>
    <row r="33" spans="1:7" ht="12.75">
      <c r="A33" s="275" t="s">
        <v>426</v>
      </c>
      <c r="B33" s="11"/>
      <c r="C33" s="11"/>
      <c r="D33" s="11"/>
      <c r="E33" s="495">
        <v>304</v>
      </c>
      <c r="F33" s="435"/>
      <c r="G33" s="434"/>
    </row>
    <row r="34" spans="1:7" ht="16.5" customHeight="1">
      <c r="A34" s="132" t="s">
        <v>241</v>
      </c>
      <c r="B34" s="333"/>
      <c r="C34" s="333"/>
      <c r="D34" s="333"/>
      <c r="E34" s="497">
        <f>E29-E30-E31-E32-E33</f>
        <v>1437</v>
      </c>
      <c r="F34" s="498">
        <v>1</v>
      </c>
      <c r="G34" s="436"/>
    </row>
    <row r="35" spans="1:7" ht="12.75">
      <c r="A35" s="499" t="s">
        <v>15</v>
      </c>
      <c r="B35" s="260" t="s">
        <v>242</v>
      </c>
      <c r="C35" s="260"/>
      <c r="D35" s="260"/>
      <c r="E35" s="494">
        <v>1303</v>
      </c>
      <c r="F35" s="500">
        <f>ROUND(E35/E34,4)</f>
        <v>0.9068</v>
      </c>
      <c r="G35" s="437" t="s">
        <v>225</v>
      </c>
    </row>
    <row r="36" spans="1:7" ht="12.75">
      <c r="A36" s="267"/>
      <c r="B36" s="11" t="s">
        <v>243</v>
      </c>
      <c r="C36" s="11"/>
      <c r="D36" s="11"/>
      <c r="E36" s="496">
        <v>16</v>
      </c>
      <c r="F36" s="500">
        <f>ROUND(E36/E34,4)</f>
        <v>0.0111</v>
      </c>
      <c r="G36" s="438" t="s">
        <v>227</v>
      </c>
    </row>
    <row r="37" spans="1:7" ht="12.75">
      <c r="A37" s="267"/>
      <c r="B37" s="11" t="s">
        <v>244</v>
      </c>
      <c r="C37" s="11"/>
      <c r="D37" s="11"/>
      <c r="E37" s="496">
        <v>62</v>
      </c>
      <c r="F37" s="500">
        <f>ROUND(E37/E34,4)</f>
        <v>0.0431</v>
      </c>
      <c r="G37" s="438" t="s">
        <v>245</v>
      </c>
    </row>
    <row r="38" spans="1:7" ht="12.75">
      <c r="A38" s="275"/>
      <c r="B38" s="276" t="s">
        <v>121</v>
      </c>
      <c r="C38" s="276"/>
      <c r="D38" s="276"/>
      <c r="E38" s="501">
        <v>56</v>
      </c>
      <c r="F38" s="500">
        <f>ROUND(E38/E34,4)</f>
        <v>0.039</v>
      </c>
      <c r="G38" s="439" t="s">
        <v>246</v>
      </c>
    </row>
    <row r="39" spans="1:7" ht="12.75">
      <c r="A39" s="130"/>
      <c r="B39" s="130"/>
      <c r="C39" s="130"/>
      <c r="D39" s="130"/>
      <c r="E39" s="359"/>
      <c r="F39" s="360"/>
      <c r="G39" s="361"/>
    </row>
    <row r="40" spans="1:7" ht="12.75">
      <c r="A40" s="130" t="s">
        <v>228</v>
      </c>
      <c r="B40" s="130"/>
      <c r="C40" s="130"/>
      <c r="D40" s="130"/>
      <c r="E40" s="359"/>
      <c r="F40" s="360"/>
      <c r="G40" s="361"/>
    </row>
    <row r="41" spans="1:7" ht="12.75">
      <c r="A41" s="130" t="s">
        <v>65</v>
      </c>
      <c r="B41" s="130" t="s">
        <v>247</v>
      </c>
      <c r="C41" s="130"/>
      <c r="D41" s="130"/>
      <c r="E41" s="130"/>
      <c r="F41" s="130"/>
      <c r="G41" s="130"/>
    </row>
    <row r="42" spans="1:7" ht="12.75">
      <c r="A42" s="130" t="s">
        <v>248</v>
      </c>
      <c r="B42" s="130" t="s">
        <v>249</v>
      </c>
      <c r="C42" s="130"/>
      <c r="D42" s="130"/>
      <c r="E42" s="130"/>
      <c r="F42" s="130"/>
      <c r="G42" s="130"/>
    </row>
    <row r="43" spans="1:7" ht="12.75">
      <c r="A43" s="130" t="s">
        <v>67</v>
      </c>
      <c r="B43" s="130" t="s">
        <v>250</v>
      </c>
      <c r="C43" s="130"/>
      <c r="D43" s="130"/>
      <c r="E43" s="130"/>
      <c r="F43" s="130"/>
      <c r="G43" s="130"/>
    </row>
    <row r="44" spans="1:7" ht="12.75">
      <c r="A44" s="130" t="s">
        <v>69</v>
      </c>
      <c r="B44" s="130" t="s">
        <v>251</v>
      </c>
      <c r="C44" s="130"/>
      <c r="D44" s="130"/>
      <c r="E44" s="130"/>
      <c r="F44" s="130"/>
      <c r="G44" s="130"/>
    </row>
    <row r="45" spans="1:7" ht="12.75">
      <c r="A45" s="130" t="s">
        <v>71</v>
      </c>
      <c r="B45" s="130" t="s">
        <v>252</v>
      </c>
      <c r="C45" s="130"/>
      <c r="D45" s="130"/>
      <c r="E45" s="130"/>
      <c r="F45" s="130"/>
      <c r="G45" s="130"/>
    </row>
    <row r="46" spans="1:7" ht="12.75">
      <c r="A46" s="130" t="s">
        <v>72</v>
      </c>
      <c r="B46" s="130" t="s">
        <v>253</v>
      </c>
      <c r="C46" s="130"/>
      <c r="D46" s="130"/>
      <c r="E46" s="130"/>
      <c r="F46" s="130"/>
      <c r="G46" s="130"/>
    </row>
    <row r="47" spans="1:7" ht="12.75">
      <c r="A47" s="130" t="s">
        <v>5</v>
      </c>
      <c r="B47" s="130" t="s">
        <v>254</v>
      </c>
      <c r="C47" s="130"/>
      <c r="D47" s="130"/>
      <c r="E47" s="130"/>
      <c r="F47" s="130"/>
      <c r="G47" s="130"/>
    </row>
    <row r="48" spans="1:7" ht="12.75">
      <c r="A48" s="130"/>
      <c r="B48" s="130" t="s">
        <v>255</v>
      </c>
      <c r="C48" s="130"/>
      <c r="D48" s="130"/>
      <c r="E48" s="130"/>
      <c r="F48" s="130"/>
      <c r="G48" s="130"/>
    </row>
    <row r="49" spans="1:7" ht="12.75">
      <c r="A49" s="130"/>
      <c r="B49" s="130"/>
      <c r="C49" s="130"/>
      <c r="D49" s="130"/>
      <c r="E49" s="130"/>
      <c r="F49" s="130"/>
      <c r="G49" s="130"/>
    </row>
  </sheetData>
  <mergeCells count="2">
    <mergeCell ref="B10:D10"/>
    <mergeCell ref="E10:G10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r:id="rId1"/>
  <headerFooter alignWithMargins="0">
    <oddHeader>&amp;L&amp;"Arial,Standard"Anlage 4 zur Gebührenbedarfsberechnung 2009 lt. BV ......... UA Straßenreinigung</oddHeader>
    <oddFooter>&amp;R&amp;8 25.09.2008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</dc:creator>
  <cp:keywords/>
  <dc:description/>
  <cp:lastModifiedBy>g.renn</cp:lastModifiedBy>
  <cp:lastPrinted>2008-10-23T07:06:07Z</cp:lastPrinted>
  <dcterms:created xsi:type="dcterms:W3CDTF">2001-05-25T08:38:25Z</dcterms:created>
  <dcterms:modified xsi:type="dcterms:W3CDTF">2008-10-23T07:07:22Z</dcterms:modified>
  <cp:category/>
  <cp:version/>
  <cp:contentType/>
  <cp:contentStatus/>
</cp:coreProperties>
</file>